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Boettcher\Desktop\Projects Committee\"/>
    </mc:Choice>
  </mc:AlternateContent>
  <xr:revisionPtr revIDLastSave="0" documentId="13_ncr:1_{DA1F04A0-12EF-4557-BD2C-773A0B723A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 Local Projects 11-17-2022" sheetId="1" r:id="rId1"/>
    <sheet name="2. Pumps Assessed Value" sheetId="3" r:id="rId2"/>
  </sheets>
  <definedNames>
    <definedName name="_xlnm._FilterDatabase" localSheetId="0" hidden="1">'1. Local Projects 11-17-2022'!$B$5:$L$5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H37" i="1"/>
  <c r="G37" i="1"/>
  <c r="F37" i="1"/>
  <c r="I37" i="1"/>
  <c r="I38" i="1" s="1"/>
  <c r="D53" i="1" s="1"/>
  <c r="D59" i="1"/>
  <c r="D68" i="1"/>
  <c r="D71" i="1" s="1"/>
  <c r="D73" i="1" s="1"/>
  <c r="D69" i="1"/>
  <c r="J35" i="1"/>
  <c r="J36" i="1" s="1"/>
  <c r="D45" i="1"/>
  <c r="D37" i="1"/>
  <c r="H13" i="3"/>
  <c r="H11" i="3"/>
  <c r="G11" i="3"/>
  <c r="H5" i="3"/>
  <c r="G5" i="3"/>
  <c r="G13" i="3" s="1"/>
  <c r="I35" i="1"/>
  <c r="I36" i="1" s="1"/>
  <c r="H36" i="1"/>
  <c r="G36" i="1"/>
  <c r="F36" i="1"/>
  <c r="D57" i="1" l="1"/>
  <c r="J37" i="1"/>
  <c r="J38" i="1" s="1"/>
  <c r="D55" i="1" s="1"/>
  <c r="F38" i="1"/>
  <c r="D38" i="1"/>
  <c r="D43" i="1"/>
  <c r="E70" i="1" l="1"/>
  <c r="E71" i="1" s="1"/>
  <c r="E73" i="1" s="1"/>
</calcChain>
</file>

<file path=xl/sharedStrings.xml><?xml version="1.0" encoding="utf-8"?>
<sst xmlns="http://schemas.openxmlformats.org/spreadsheetml/2006/main" count="179" uniqueCount="126">
  <si>
    <t>Joint Surface Water Management Comprehensive Plan</t>
  </si>
  <si>
    <t>Chehalis (RM 13-20) Erosion Analysis/Roadmap</t>
  </si>
  <si>
    <t xml:space="preserve">Cloquallam Creek Erosion Management Pilot Project </t>
  </si>
  <si>
    <t>Other</t>
  </si>
  <si>
    <t xml:space="preserve">Flood Storage and Habitat Enhancement Master Plan </t>
  </si>
  <si>
    <t>Berwick Creek Flood Reduction and Restoration</t>
  </si>
  <si>
    <t>Fry Creek Restoration and Flood Reduction Design</t>
  </si>
  <si>
    <t>Aberdeen</t>
  </si>
  <si>
    <t>Cosmopolis</t>
  </si>
  <si>
    <t>Hoquiam</t>
  </si>
  <si>
    <t>Centralia</t>
  </si>
  <si>
    <t>Chehalis</t>
  </si>
  <si>
    <t>GHCD</t>
  </si>
  <si>
    <t>2021-23</t>
  </si>
  <si>
    <t>Southside Levee Recertification</t>
  </si>
  <si>
    <t>Basin Gage Plan Update (Chehalis River Basin Flood Authority)</t>
  </si>
  <si>
    <t>New China Creek Gage (Chehalis River Basin Flood Authority)</t>
  </si>
  <si>
    <t>Lewis County</t>
  </si>
  <si>
    <t>S.F. Chehalis /Boistfort CMZ</t>
  </si>
  <si>
    <t>Chehalis Industrial Park Hydraulic Modelling</t>
  </si>
  <si>
    <t>Pump Station</t>
  </si>
  <si>
    <t>Farragut Street</t>
  </si>
  <si>
    <t>Queen Ave</t>
  </si>
  <si>
    <t>10th Street</t>
  </si>
  <si>
    <t>Division Street</t>
  </si>
  <si>
    <t>K Street</t>
  </si>
  <si>
    <t>Flood Warning System</t>
  </si>
  <si>
    <t>2019-21</t>
  </si>
  <si>
    <t>Erosion</t>
  </si>
  <si>
    <t>Lewis CD</t>
  </si>
  <si>
    <t>Osborn/Brunoff Livestock, Equipment Pad</t>
  </si>
  <si>
    <t>Farm Pad</t>
  </si>
  <si>
    <t>Derelict WWTP Demolition and Removal</t>
  </si>
  <si>
    <t>Montesano</t>
  </si>
  <si>
    <t>Study</t>
  </si>
  <si>
    <t>WWTP Bank Stabilization Project Impacts Analysis</t>
  </si>
  <si>
    <t>2023-25</t>
  </si>
  <si>
    <t>CBB Funded (7-07-2022)</t>
  </si>
  <si>
    <t>OCB Funded (10-11-2022)</t>
  </si>
  <si>
    <t>Demolition</t>
  </si>
  <si>
    <t>Montesano Water Supply Resiliency</t>
  </si>
  <si>
    <t>Infrastructure Protection</t>
  </si>
  <si>
    <t>Montesano Flood Mitigation Study (Phase 1)</t>
  </si>
  <si>
    <t>Levee</t>
  </si>
  <si>
    <t>Mill Creek Multi-Objective Implementation Plan, Phase 2</t>
  </si>
  <si>
    <t>Roadmap</t>
  </si>
  <si>
    <t>Port of Chehalis</t>
  </si>
  <si>
    <t>Port of Grays Harbor</t>
  </si>
  <si>
    <t>Flood Reduction</t>
  </si>
  <si>
    <t>Haul Road Emergency Project (Short-Term)</t>
  </si>
  <si>
    <t xml:space="preserve">Haul Road Mid-Term Project </t>
  </si>
  <si>
    <t>Fiscal Agent, Staff Support</t>
  </si>
  <si>
    <t>RCO</t>
  </si>
  <si>
    <t>Lower Satsop Right Bank Conservation (Construct)</t>
  </si>
  <si>
    <t>Lower Satsop Right Bank Conservation (Design)</t>
  </si>
  <si>
    <t>Hoquiam RV Park (Design)</t>
  </si>
  <si>
    <t>Regionalized Floodwater Management Approach</t>
  </si>
  <si>
    <t>China Creek Flood Storage and Fish Habitat Restoration Project (Phases 1-4)</t>
  </si>
  <si>
    <t>FA Summary (3-17-2022)</t>
  </si>
  <si>
    <t xml:space="preserve"> Project</t>
  </si>
  <si>
    <t>City</t>
  </si>
  <si>
    <t>Activity</t>
  </si>
  <si>
    <t>Tributary Upstream Basin (Acres)</t>
  </si>
  <si>
    <t>Highest Point In Basin Above Sea Level (ft.)</t>
  </si>
  <si>
    <t>Lowest Point In Basin Above Sea Level (ft.)</t>
  </si>
  <si>
    <t>No. of Parcels</t>
  </si>
  <si>
    <t>Assessed Value (2022 Dollars)</t>
  </si>
  <si>
    <t>Critical Facilities Requring Protection  in this Basin</t>
  </si>
  <si>
    <t>Queen Avenue PS</t>
  </si>
  <si>
    <t>Construct</t>
  </si>
  <si>
    <t>Lincoln Elementary School</t>
  </si>
  <si>
    <t>10th Street PS</t>
  </si>
  <si>
    <t>Hoquiam Police Station, Hoquiam City Hall, Hoquiam Fire Department</t>
  </si>
  <si>
    <t>Farragut Street PS</t>
  </si>
  <si>
    <t>Miller Junior High School</t>
  </si>
  <si>
    <t>SUB-TOTAL --&gt;</t>
  </si>
  <si>
    <t>K Street PS</t>
  </si>
  <si>
    <t>Design (PS&amp;E)</t>
  </si>
  <si>
    <t>Division Street PS</t>
  </si>
  <si>
    <t>AJ West Elementary School; Harbor High School; Sea Mar Medical Clinc; Fresenius Dialysis Center</t>
  </si>
  <si>
    <t>Division Street PS -- Lincoln</t>
  </si>
  <si>
    <t>Design (PS&amp;E) -- Divert to Division</t>
  </si>
  <si>
    <t>Aberdeen PW Facility, Cascade Natural Gas Field Office,</t>
  </si>
  <si>
    <t>Division Street PS -- Washington</t>
  </si>
  <si>
    <t>Quinault Indian Nation Wellness Center, McDermoth Elementary School, NMFS local office, Labor &amp; Industries Local Office</t>
  </si>
  <si>
    <t>TOTAL --&gt;</t>
  </si>
  <si>
    <t>2012-13</t>
  </si>
  <si>
    <t>2013-15</t>
  </si>
  <si>
    <t>2015-17</t>
  </si>
  <si>
    <t>2017-19</t>
  </si>
  <si>
    <t>Category</t>
  </si>
  <si>
    <t>CBB Funded    (5-05-2022)</t>
  </si>
  <si>
    <t>Initial 2023-25 Request --&gt;</t>
  </si>
  <si>
    <t>2019-23 Expenditures = 18 Planning Projects + 2 "Other" (51%) --&gt;</t>
  </si>
  <si>
    <t xml:space="preserve">2019-23 Expenditures = 10 Construction projects (49%) --&gt; </t>
  </si>
  <si>
    <t>Remaining 2023-25 "Need" --&gt;</t>
  </si>
  <si>
    <t>Remaining "Need"</t>
  </si>
  <si>
    <t>2021-23 (added $8,080,654)</t>
  </si>
  <si>
    <t>2019-21 (added $410,000)</t>
  </si>
  <si>
    <t>Longer-term</t>
  </si>
  <si>
    <t>Near-term</t>
  </si>
  <si>
    <t>Near-term or Mid-term</t>
  </si>
  <si>
    <t>TABLE 1</t>
  </si>
  <si>
    <t>TABLE 2</t>
  </si>
  <si>
    <t>Proposed Framework Approach --&gt;</t>
  </si>
  <si>
    <t>Proposed "Framework"</t>
  </si>
  <si>
    <t>TABLE 3</t>
  </si>
  <si>
    <t xml:space="preserve">Total --&gt; </t>
  </si>
  <si>
    <t>Average (5.5 biennia) --&gt;</t>
  </si>
  <si>
    <t>Near-term (2023/24); Mid-term (2024/25); Longer-term (2025/26)</t>
  </si>
  <si>
    <t>Sponsors (11)</t>
  </si>
  <si>
    <t>Projects (29)</t>
  </si>
  <si>
    <t>Fund through ASRP or OCB erosion/integrated.</t>
  </si>
  <si>
    <t>Reprogram (2021-23 staff support); Fund again 2023-25.</t>
  </si>
  <si>
    <t>Fund through OCB erosion/integrated.</t>
  </si>
  <si>
    <t>Refine cost; Fund permitting phase first (to get "shovel ready"); Evaluate fill.</t>
  </si>
  <si>
    <t>n/a</t>
  </si>
  <si>
    <t>Comments</t>
  </si>
  <si>
    <t>Fund</t>
  </si>
  <si>
    <t>Refine cost.  Should reduce by 10-15% (mid- to late-December).</t>
  </si>
  <si>
    <t>Refine cost.</t>
  </si>
  <si>
    <t xml:space="preserve">2023-25 Expenditures = 5 Construction projects (91%) --&gt; </t>
  </si>
  <si>
    <t>2023-25 Expenditures = 6 Planning Projects + 2 "Other" (9%) --&gt;</t>
  </si>
  <si>
    <t>Question -- Does the Flood Authority support the direction of this proposed 2023-25 Local Projects Framework?</t>
  </si>
  <si>
    <r>
      <t xml:space="preserve">Proposed </t>
    </r>
    <r>
      <rPr>
        <b/>
        <u/>
        <sz val="11"/>
        <color theme="1"/>
        <rFont val="Corbel"/>
        <family val="2"/>
      </rPr>
      <t>Local Projects Framework</t>
    </r>
  </si>
  <si>
    <t xml:space="preserve">Address future cost and schedule via Joint Surface Water Management Plan.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</si>
</sst>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i/>
      <sz val="11"/>
      <color theme="1"/>
      <name val="Corbel"/>
      <family val="2"/>
    </font>
    <font>
      <sz val="11"/>
      <name val="Corbel"/>
      <family val="2"/>
    </font>
    <font>
      <b/>
      <i/>
      <sz val="11"/>
      <color theme="1"/>
      <name val="Corbel"/>
      <family val="2"/>
    </font>
    <font>
      <b/>
      <u/>
      <sz val="11"/>
      <color theme="10"/>
      <name val="Corbel"/>
      <family val="2"/>
    </font>
    <font>
      <b/>
      <u/>
      <sz val="11"/>
      <color theme="1"/>
      <name val="Corbel"/>
      <family val="2"/>
    </font>
    <font>
      <b/>
      <sz val="11"/>
      <color rgb="FF0070C0"/>
      <name val="Corbel"/>
      <family val="2"/>
    </font>
    <font>
      <b/>
      <sz val="11"/>
      <color rgb="FFFF0000"/>
      <name val="Corbel"/>
      <family val="2"/>
    </font>
    <font>
      <b/>
      <sz val="11"/>
      <color rgb="FF7030A0"/>
      <name val="Corbel"/>
      <family val="2"/>
    </font>
    <font>
      <b/>
      <sz val="11"/>
      <color rgb="FF000000"/>
      <name val="Corbel"/>
      <family val="2"/>
    </font>
    <font>
      <sz val="11"/>
      <color rgb="FF000000"/>
      <name val="Corbe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 style="thick">
        <color rgb="FF00B0F0"/>
      </left>
      <right/>
      <top style="thin">
        <color indexed="64"/>
      </top>
      <bottom style="thin">
        <color indexed="64"/>
      </bottom>
      <diagonal/>
    </border>
    <border>
      <left style="thick">
        <color rgb="FF00B0F0"/>
      </left>
      <right/>
      <top/>
      <bottom style="thin">
        <color indexed="64"/>
      </bottom>
      <diagonal/>
    </border>
    <border>
      <left style="thick">
        <color rgb="FF00B0F0"/>
      </left>
      <right/>
      <top style="thin">
        <color indexed="64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 style="thick">
        <color rgb="FF00B0F0"/>
      </top>
      <bottom/>
      <diagonal/>
    </border>
    <border>
      <left/>
      <right/>
      <top/>
      <bottom style="thick">
        <color rgb="FF00B0F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 style="thick">
        <color rgb="FF7030A0"/>
      </left>
      <right/>
      <top style="thin">
        <color indexed="64"/>
      </top>
      <bottom style="thin">
        <color indexed="64"/>
      </bottom>
      <diagonal/>
    </border>
    <border>
      <left style="thick">
        <color rgb="FF7030A0"/>
      </left>
      <right/>
      <top/>
      <bottom style="thin">
        <color indexed="64"/>
      </bottom>
      <diagonal/>
    </border>
    <border>
      <left style="thick">
        <color rgb="FF7030A0"/>
      </left>
      <right/>
      <top style="thin">
        <color indexed="64"/>
      </top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/>
      <top style="thick">
        <color rgb="FF7030A0"/>
      </top>
      <bottom/>
      <diagonal/>
    </border>
    <border>
      <left/>
      <right style="thick">
        <color auto="1"/>
      </right>
      <top style="thick">
        <color rgb="FF7030A0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ck">
        <color rgb="FF7030A0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43">
    <xf numFmtId="0" fontId="0" fillId="0" borderId="0" xfId="0"/>
    <xf numFmtId="0" fontId="20" fillId="0" borderId="0" xfId="0" applyFont="1" applyBorder="1" applyAlignment="1">
      <alignment horizontal="center" vertical="top"/>
    </xf>
    <xf numFmtId="0" fontId="20" fillId="0" borderId="19" xfId="0" applyFont="1" applyBorder="1" applyAlignment="1">
      <alignment vertical="top"/>
    </xf>
    <xf numFmtId="164" fontId="20" fillId="0" borderId="20" xfId="42" applyNumberFormat="1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22" xfId="0" applyFont="1" applyFill="1" applyBorder="1" applyAlignment="1">
      <alignment horizontal="left" vertical="top"/>
    </xf>
    <xf numFmtId="164" fontId="20" fillId="0" borderId="23" xfId="42" applyNumberFormat="1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/>
    </xf>
    <xf numFmtId="164" fontId="20" fillId="0" borderId="0" xfId="42" applyNumberFormat="1" applyFont="1" applyFill="1" applyBorder="1" applyAlignment="1">
      <alignment horizontal="left" vertical="top" wrapText="1"/>
    </xf>
    <xf numFmtId="164" fontId="20" fillId="34" borderId="0" xfId="42" applyNumberFormat="1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left" vertical="top"/>
    </xf>
    <xf numFmtId="164" fontId="20" fillId="0" borderId="27" xfId="42" applyNumberFormat="1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164" fontId="20" fillId="34" borderId="0" xfId="42" applyNumberFormat="1" applyFont="1" applyFill="1" applyBorder="1" applyAlignment="1">
      <alignment vertical="top" wrapText="1"/>
    </xf>
    <xf numFmtId="0" fontId="20" fillId="0" borderId="14" xfId="0" applyFont="1" applyBorder="1" applyAlignment="1">
      <alignment vertical="top"/>
    </xf>
    <xf numFmtId="164" fontId="20" fillId="0" borderId="0" xfId="42" applyNumberFormat="1" applyFont="1" applyBorder="1" applyAlignment="1">
      <alignment vertical="top" wrapText="1"/>
    </xf>
    <xf numFmtId="164" fontId="20" fillId="0" borderId="0" xfId="42" applyNumberFormat="1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left" vertical="top"/>
    </xf>
    <xf numFmtId="0" fontId="20" fillId="0" borderId="16" xfId="0" applyFont="1" applyFill="1" applyBorder="1" applyAlignment="1">
      <alignment horizontal="left" vertical="top"/>
    </xf>
    <xf numFmtId="164" fontId="20" fillId="0" borderId="0" xfId="42" applyNumberFormat="1" applyFont="1" applyFill="1" applyBorder="1" applyAlignment="1">
      <alignment horizontal="left" vertical="top"/>
    </xf>
    <xf numFmtId="164" fontId="21" fillId="0" borderId="0" xfId="42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4" fontId="20" fillId="0" borderId="0" xfId="42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164" fontId="20" fillId="0" borderId="0" xfId="42" applyNumberFormat="1" applyFont="1" applyBorder="1" applyAlignment="1">
      <alignment horizontal="left" vertical="top" wrapText="1"/>
    </xf>
    <xf numFmtId="164" fontId="20" fillId="0" borderId="0" xfId="42" applyNumberFormat="1" applyFont="1" applyFill="1" applyBorder="1" applyAlignment="1">
      <alignment vertical="top" wrapText="1"/>
    </xf>
    <xf numFmtId="164" fontId="20" fillId="34" borderId="27" xfId="42" applyNumberFormat="1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left" vertical="top"/>
    </xf>
    <xf numFmtId="0" fontId="20" fillId="0" borderId="15" xfId="0" applyFont="1" applyFill="1" applyBorder="1" applyAlignment="1">
      <alignment horizontal="left" vertical="top"/>
    </xf>
    <xf numFmtId="0" fontId="20" fillId="0" borderId="14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164" fontId="20" fillId="0" borderId="0" xfId="42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5" fillId="33" borderId="0" xfId="43" applyFont="1" applyFill="1" applyBorder="1" applyAlignment="1">
      <alignment horizontal="center" vertical="center" wrapText="1"/>
    </xf>
    <xf numFmtId="164" fontId="22" fillId="34" borderId="20" xfId="42" applyNumberFormat="1" applyFont="1" applyFill="1" applyBorder="1" applyAlignment="1">
      <alignment vertical="top"/>
    </xf>
    <xf numFmtId="164" fontId="22" fillId="0" borderId="0" xfId="42" applyNumberFormat="1" applyFont="1" applyFill="1" applyBorder="1" applyAlignment="1">
      <alignment horizontal="left" vertical="top"/>
    </xf>
    <xf numFmtId="164" fontId="22" fillId="0" borderId="0" xfId="42" applyNumberFormat="1" applyFont="1" applyFill="1" applyBorder="1" applyAlignment="1">
      <alignment vertical="top"/>
    </xf>
    <xf numFmtId="164" fontId="22" fillId="36" borderId="0" xfId="42" applyNumberFormat="1" applyFont="1" applyFill="1" applyBorder="1" applyAlignment="1">
      <alignment vertical="top"/>
    </xf>
    <xf numFmtId="164" fontId="22" fillId="0" borderId="23" xfId="42" applyNumberFormat="1" applyFont="1" applyFill="1" applyBorder="1" applyAlignment="1">
      <alignment horizontal="left" vertical="top"/>
    </xf>
    <xf numFmtId="164" fontId="22" fillId="0" borderId="27" xfId="42" applyNumberFormat="1" applyFont="1" applyFill="1" applyBorder="1" applyAlignment="1">
      <alignment horizontal="left" vertical="top"/>
    </xf>
    <xf numFmtId="164" fontId="22" fillId="34" borderId="0" xfId="42" applyNumberFormat="1" applyFont="1" applyFill="1" applyBorder="1" applyAlignment="1">
      <alignment horizontal="left" vertical="top"/>
    </xf>
    <xf numFmtId="164" fontId="22" fillId="35" borderId="0" xfId="42" applyNumberFormat="1" applyFont="1" applyFill="1" applyBorder="1" applyAlignment="1">
      <alignment horizontal="left" vertical="top"/>
    </xf>
    <xf numFmtId="164" fontId="22" fillId="34" borderId="0" xfId="42" applyNumberFormat="1" applyFont="1" applyFill="1" applyBorder="1" applyAlignment="1">
      <alignment vertical="top"/>
    </xf>
    <xf numFmtId="164" fontId="22" fillId="34" borderId="27" xfId="42" applyNumberFormat="1" applyFont="1" applyFill="1" applyBorder="1" applyAlignment="1">
      <alignment vertical="top"/>
    </xf>
    <xf numFmtId="164" fontId="22" fillId="36" borderId="23" xfId="42" applyNumberFormat="1" applyFont="1" applyFill="1" applyBorder="1" applyAlignment="1">
      <alignment horizontal="left" vertical="top"/>
    </xf>
    <xf numFmtId="164" fontId="22" fillId="35" borderId="0" xfId="42" applyNumberFormat="1" applyFont="1" applyFill="1" applyBorder="1" applyAlignment="1">
      <alignment vertical="top"/>
    </xf>
    <xf numFmtId="164" fontId="21" fillId="0" borderId="0" xfId="42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164" fontId="20" fillId="0" borderId="0" xfId="42" applyNumberFormat="1" applyFont="1" applyFill="1" applyBorder="1" applyAlignment="1">
      <alignment horizontal="center" vertical="top"/>
    </xf>
    <xf numFmtId="164" fontId="22" fillId="34" borderId="27" xfId="42" applyNumberFormat="1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left" vertical="top"/>
    </xf>
    <xf numFmtId="164" fontId="20" fillId="0" borderId="0" xfId="0" applyNumberFormat="1" applyFont="1" applyBorder="1" applyAlignment="1">
      <alignment horizontal="left" vertical="top" wrapText="1"/>
    </xf>
    <xf numFmtId="164" fontId="20" fillId="35" borderId="0" xfId="42" applyNumberFormat="1" applyFont="1" applyFill="1" applyBorder="1" applyAlignment="1">
      <alignment horizontal="left" vertical="top" wrapText="1"/>
    </xf>
    <xf numFmtId="164" fontId="20" fillId="35" borderId="27" xfId="42" applyNumberFormat="1" applyFont="1" applyFill="1" applyBorder="1" applyAlignment="1">
      <alignment horizontal="right" vertical="top" wrapText="1"/>
    </xf>
    <xf numFmtId="164" fontId="20" fillId="0" borderId="20" xfId="42" applyNumberFormat="1" applyFont="1" applyBorder="1" applyAlignment="1">
      <alignment horizontal="left" vertical="top" wrapText="1"/>
    </xf>
    <xf numFmtId="164" fontId="20" fillId="35" borderId="23" xfId="42" applyNumberFormat="1" applyFont="1" applyFill="1" applyBorder="1" applyAlignment="1">
      <alignment horizontal="left" vertical="top" wrapText="1"/>
    </xf>
    <xf numFmtId="164" fontId="20" fillId="35" borderId="0" xfId="42" applyNumberFormat="1" applyFont="1" applyFill="1" applyBorder="1" applyAlignment="1">
      <alignment horizontal="right" vertical="top" wrapText="1"/>
    </xf>
    <xf numFmtId="0" fontId="20" fillId="36" borderId="15" xfId="0" applyFont="1" applyFill="1" applyBorder="1" applyAlignment="1">
      <alignment horizontal="left" vertical="top"/>
    </xf>
    <xf numFmtId="0" fontId="20" fillId="0" borderId="28" xfId="0" applyFont="1" applyFill="1" applyBorder="1" applyAlignment="1">
      <alignment horizontal="left" vertical="top"/>
    </xf>
    <xf numFmtId="0" fontId="20" fillId="0" borderId="15" xfId="0" applyFont="1" applyFill="1" applyBorder="1" applyAlignment="1">
      <alignment vertical="top"/>
    </xf>
    <xf numFmtId="0" fontId="20" fillId="0" borderId="28" xfId="0" applyFont="1" applyBorder="1" applyAlignment="1">
      <alignment horizontal="left" vertical="top"/>
    </xf>
    <xf numFmtId="164" fontId="21" fillId="0" borderId="0" xfId="42" applyNumberFormat="1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0" borderId="20" xfId="43" applyFont="1" applyBorder="1" applyAlignment="1">
      <alignment vertical="top"/>
    </xf>
    <xf numFmtId="0" fontId="19" fillId="0" borderId="0" xfId="43" applyFont="1" applyFill="1" applyBorder="1" applyAlignment="1">
      <alignment horizontal="left" vertical="top"/>
    </xf>
    <xf numFmtId="0" fontId="19" fillId="0" borderId="0" xfId="43" applyFont="1" applyFill="1" applyBorder="1"/>
    <xf numFmtId="0" fontId="23" fillId="0" borderId="0" xfId="43" applyFont="1" applyFill="1" applyBorder="1" applyAlignment="1">
      <alignment horizontal="left" vertical="top"/>
    </xf>
    <xf numFmtId="0" fontId="19" fillId="0" borderId="27" xfId="43" applyFont="1" applyFill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0" fontId="19" fillId="0" borderId="23" xfId="43" applyFont="1" applyFill="1" applyBorder="1" applyAlignment="1">
      <alignment horizontal="left" vertical="top"/>
    </xf>
    <xf numFmtId="0" fontId="19" fillId="0" borderId="0" xfId="43" applyFont="1" applyFill="1" applyBorder="1" applyAlignment="1">
      <alignment vertical="top"/>
    </xf>
    <xf numFmtId="0" fontId="20" fillId="0" borderId="20" xfId="0" applyFont="1" applyBorder="1" applyAlignment="1">
      <alignment vertical="top"/>
    </xf>
    <xf numFmtId="0" fontId="20" fillId="0" borderId="23" xfId="0" applyFont="1" applyFill="1" applyBorder="1" applyAlignment="1">
      <alignment horizontal="left" vertical="top"/>
    </xf>
    <xf numFmtId="0" fontId="19" fillId="0" borderId="0" xfId="43" applyFont="1" applyFill="1" applyBorder="1" applyAlignment="1">
      <alignment horizontal="left" vertical="top" wrapText="1"/>
    </xf>
    <xf numFmtId="10" fontId="23" fillId="0" borderId="17" xfId="43" applyNumberFormat="1" applyFont="1" applyFill="1" applyBorder="1" applyAlignment="1">
      <alignment horizontal="left" vertical="top"/>
    </xf>
    <xf numFmtId="164" fontId="20" fillId="0" borderId="23" xfId="42" applyNumberFormat="1" applyFont="1" applyFill="1" applyBorder="1" applyAlignment="1">
      <alignment horizontal="right" vertical="top" wrapText="1"/>
    </xf>
    <xf numFmtId="164" fontId="20" fillId="35" borderId="0" xfId="42" applyNumberFormat="1" applyFont="1" applyFill="1" applyBorder="1" applyAlignment="1">
      <alignment vertical="top" wrapText="1"/>
    </xf>
    <xf numFmtId="164" fontId="21" fillId="0" borderId="15" xfId="42" applyNumberFormat="1" applyFont="1" applyFill="1" applyBorder="1" applyAlignment="1">
      <alignment horizontal="left" vertical="top" wrapText="1"/>
    </xf>
    <xf numFmtId="0" fontId="21" fillId="33" borderId="27" xfId="0" applyFont="1" applyFill="1" applyBorder="1" applyAlignment="1">
      <alignment horizontal="center" vertical="center" wrapText="1"/>
    </xf>
    <xf numFmtId="164" fontId="20" fillId="0" borderId="15" xfId="42" applyNumberFormat="1" applyFont="1" applyFill="1" applyBorder="1" applyAlignment="1">
      <alignment horizontal="left" vertical="top"/>
    </xf>
    <xf numFmtId="0" fontId="28" fillId="33" borderId="40" xfId="0" applyFont="1" applyFill="1" applyBorder="1" applyAlignment="1">
      <alignment horizontal="center" vertical="center" wrapText="1"/>
    </xf>
    <xf numFmtId="164" fontId="21" fillId="0" borderId="41" xfId="42" applyNumberFormat="1" applyFont="1" applyFill="1" applyBorder="1" applyAlignment="1">
      <alignment horizontal="center" vertical="top" wrapText="1"/>
    </xf>
    <xf numFmtId="164" fontId="27" fillId="33" borderId="42" xfId="42" applyNumberFormat="1" applyFont="1" applyFill="1" applyBorder="1" applyAlignment="1">
      <alignment horizontal="center" vertical="center" wrapText="1"/>
    </xf>
    <xf numFmtId="164" fontId="25" fillId="33" borderId="43" xfId="43" applyNumberFormat="1" applyFont="1" applyFill="1" applyBorder="1" applyAlignment="1">
      <alignment horizontal="center" vertical="center" wrapText="1"/>
    </xf>
    <xf numFmtId="164" fontId="20" fillId="0" borderId="44" xfId="42" applyNumberFormat="1" applyFont="1" applyBorder="1" applyAlignment="1">
      <alignment vertical="top" wrapText="1"/>
    </xf>
    <xf numFmtId="164" fontId="20" fillId="0" borderId="43" xfId="42" applyNumberFormat="1" applyFont="1" applyFill="1" applyBorder="1" applyAlignment="1">
      <alignment horizontal="left" vertical="top" wrapText="1"/>
    </xf>
    <xf numFmtId="164" fontId="20" fillId="35" borderId="43" xfId="42" applyNumberFormat="1" applyFont="1" applyFill="1" applyBorder="1" applyAlignment="1">
      <alignment horizontal="left" vertical="top" wrapText="1"/>
    </xf>
    <xf numFmtId="164" fontId="20" fillId="0" borderId="45" xfId="42" applyNumberFormat="1" applyFont="1" applyFill="1" applyBorder="1" applyAlignment="1">
      <alignment horizontal="left" vertical="top" wrapText="1"/>
    </xf>
    <xf numFmtId="164" fontId="20" fillId="0" borderId="46" xfId="42" applyNumberFormat="1" applyFont="1" applyFill="1" applyBorder="1" applyAlignment="1">
      <alignment horizontal="left" vertical="top" wrapText="1"/>
    </xf>
    <xf numFmtId="164" fontId="20" fillId="0" borderId="43" xfId="42" applyNumberFormat="1" applyFont="1" applyFill="1" applyBorder="1" applyAlignment="1">
      <alignment vertical="top" wrapText="1"/>
    </xf>
    <xf numFmtId="164" fontId="20" fillId="0" borderId="43" xfId="42" applyNumberFormat="1" applyFont="1" applyBorder="1" applyAlignment="1">
      <alignment vertical="top" wrapText="1"/>
    </xf>
    <xf numFmtId="164" fontId="21" fillId="0" borderId="47" xfId="42" applyNumberFormat="1" applyFont="1" applyFill="1" applyBorder="1" applyAlignment="1">
      <alignment horizontal="center" vertical="top" wrapText="1"/>
    </xf>
    <xf numFmtId="164" fontId="21" fillId="33" borderId="48" xfId="42" applyNumberFormat="1" applyFont="1" applyFill="1" applyBorder="1" applyAlignment="1">
      <alignment horizontal="center" vertical="center" wrapText="1"/>
    </xf>
    <xf numFmtId="164" fontId="20" fillId="0" borderId="27" xfId="42" applyNumberFormat="1" applyFont="1" applyFill="1" applyBorder="1" applyAlignment="1">
      <alignment horizontal="right" vertical="top" wrapText="1"/>
    </xf>
    <xf numFmtId="164" fontId="21" fillId="0" borderId="49" xfId="42" applyNumberFormat="1" applyFont="1" applyFill="1" applyBorder="1" applyAlignment="1">
      <alignment horizontal="center" vertical="top" wrapText="1"/>
    </xf>
    <xf numFmtId="0" fontId="28" fillId="33" borderId="50" xfId="0" applyFont="1" applyFill="1" applyBorder="1" applyAlignment="1">
      <alignment horizontal="center" vertical="center" wrapText="1"/>
    </xf>
    <xf numFmtId="0" fontId="25" fillId="33" borderId="51" xfId="43" applyFont="1" applyFill="1" applyBorder="1" applyAlignment="1">
      <alignment horizontal="center" vertical="center" wrapText="1"/>
    </xf>
    <xf numFmtId="164" fontId="20" fillId="0" borderId="52" xfId="42" applyNumberFormat="1" applyFont="1" applyBorder="1" applyAlignment="1">
      <alignment horizontal="left" vertical="top" wrapText="1"/>
    </xf>
    <xf numFmtId="164" fontId="20" fillId="34" borderId="51" xfId="42" applyNumberFormat="1" applyFont="1" applyFill="1" applyBorder="1" applyAlignment="1">
      <alignment horizontal="right" vertical="top" wrapText="1"/>
    </xf>
    <xf numFmtId="164" fontId="20" fillId="35" borderId="51" xfId="42" applyNumberFormat="1" applyFont="1" applyFill="1" applyBorder="1" applyAlignment="1">
      <alignment horizontal="right" vertical="top" wrapText="1"/>
    </xf>
    <xf numFmtId="164" fontId="24" fillId="36" borderId="51" xfId="42" applyNumberFormat="1" applyFont="1" applyFill="1" applyBorder="1" applyAlignment="1">
      <alignment horizontal="right" vertical="top" wrapText="1"/>
    </xf>
    <xf numFmtId="164" fontId="20" fillId="0" borderId="51" xfId="42" applyNumberFormat="1" applyFont="1" applyFill="1" applyBorder="1" applyAlignment="1">
      <alignment horizontal="left" vertical="top" wrapText="1"/>
    </xf>
    <xf numFmtId="164" fontId="20" fillId="0" borderId="53" xfId="42" applyNumberFormat="1" applyFont="1" applyFill="1" applyBorder="1" applyAlignment="1">
      <alignment horizontal="left" vertical="top" wrapText="1"/>
    </xf>
    <xf numFmtId="164" fontId="20" fillId="35" borderId="54" xfId="42" applyNumberFormat="1" applyFont="1" applyFill="1" applyBorder="1" applyAlignment="1">
      <alignment horizontal="left" vertical="top" wrapText="1"/>
    </xf>
    <xf numFmtId="164" fontId="20" fillId="0" borderId="51" xfId="42" applyNumberFormat="1" applyFont="1" applyFill="1" applyBorder="1" applyAlignment="1">
      <alignment horizontal="right" vertical="top" wrapText="1"/>
    </xf>
    <xf numFmtId="164" fontId="20" fillId="35" borderId="53" xfId="42" applyNumberFormat="1" applyFont="1" applyFill="1" applyBorder="1" applyAlignment="1">
      <alignment horizontal="right" vertical="top" wrapText="1"/>
    </xf>
    <xf numFmtId="164" fontId="20" fillId="0" borderId="51" xfId="42" applyNumberFormat="1" applyFont="1" applyFill="1" applyBorder="1" applyAlignment="1">
      <alignment vertical="top" wrapText="1"/>
    </xf>
    <xf numFmtId="164" fontId="20" fillId="0" borderId="52" xfId="42" applyNumberFormat="1" applyFont="1" applyBorder="1" applyAlignment="1">
      <alignment vertical="top" wrapText="1"/>
    </xf>
    <xf numFmtId="164" fontId="20" fillId="0" borderId="54" xfId="42" applyNumberFormat="1" applyFont="1" applyFill="1" applyBorder="1" applyAlignment="1">
      <alignment horizontal="right" vertical="top" wrapText="1"/>
    </xf>
    <xf numFmtId="164" fontId="24" fillId="36" borderId="54" xfId="42" applyNumberFormat="1" applyFont="1" applyFill="1" applyBorder="1" applyAlignment="1">
      <alignment horizontal="left" vertical="top" wrapText="1"/>
    </xf>
    <xf numFmtId="164" fontId="20" fillId="0" borderId="51" xfId="42" applyNumberFormat="1" applyFont="1" applyBorder="1" applyAlignment="1">
      <alignment vertical="top" wrapText="1"/>
    </xf>
    <xf numFmtId="164" fontId="20" fillId="35" borderId="51" xfId="42" applyNumberFormat="1" applyFont="1" applyFill="1" applyBorder="1" applyAlignment="1">
      <alignment vertical="top" wrapText="1"/>
    </xf>
    <xf numFmtId="164" fontId="20" fillId="0" borderId="54" xfId="42" applyNumberFormat="1" applyFont="1" applyFill="1" applyBorder="1" applyAlignment="1">
      <alignment horizontal="left" vertical="top" wrapText="1"/>
    </xf>
    <xf numFmtId="164" fontId="21" fillId="0" borderId="39" xfId="42" applyNumberFormat="1" applyFont="1" applyFill="1" applyBorder="1" applyAlignment="1">
      <alignment horizontal="center" vertical="top" wrapText="1"/>
    </xf>
    <xf numFmtId="0" fontId="29" fillId="33" borderId="55" xfId="0" applyFont="1" applyFill="1" applyBorder="1" applyAlignment="1">
      <alignment horizontal="center" vertical="center" wrapText="1"/>
    </xf>
    <xf numFmtId="0" fontId="21" fillId="33" borderId="56" xfId="0" applyFont="1" applyFill="1" applyBorder="1" applyAlignment="1">
      <alignment horizontal="center" vertical="center" wrapText="1"/>
    </xf>
    <xf numFmtId="164" fontId="20" fillId="34" borderId="57" xfId="42" applyNumberFormat="1" applyFont="1" applyFill="1" applyBorder="1" applyAlignment="1">
      <alignment vertical="top" wrapText="1"/>
    </xf>
    <xf numFmtId="164" fontId="20" fillId="0" borderId="56" xfId="42" applyNumberFormat="1" applyFont="1" applyFill="1" applyBorder="1" applyAlignment="1">
      <alignment horizontal="left" vertical="top" wrapText="1"/>
    </xf>
    <xf numFmtId="164" fontId="20" fillId="0" borderId="56" xfId="42" applyNumberFormat="1" applyFont="1" applyFill="1" applyBorder="1" applyAlignment="1">
      <alignment vertical="top" wrapText="1"/>
    </xf>
    <xf numFmtId="164" fontId="20" fillId="34" borderId="56" xfId="42" applyNumberFormat="1" applyFont="1" applyFill="1" applyBorder="1" applyAlignment="1">
      <alignment vertical="top" wrapText="1"/>
    </xf>
    <xf numFmtId="164" fontId="20" fillId="34" borderId="58" xfId="42" applyNumberFormat="1" applyFont="1" applyFill="1" applyBorder="1" applyAlignment="1">
      <alignment horizontal="left" vertical="top" wrapText="1"/>
    </xf>
    <xf numFmtId="164" fontId="20" fillId="34" borderId="56" xfId="42" applyNumberFormat="1" applyFont="1" applyFill="1" applyBorder="1" applyAlignment="1">
      <alignment horizontal="left" vertical="top" wrapText="1"/>
    </xf>
    <xf numFmtId="164" fontId="20" fillId="0" borderId="59" xfId="42" applyNumberFormat="1" applyFont="1" applyFill="1" applyBorder="1" applyAlignment="1">
      <alignment horizontal="left" vertical="top" wrapText="1"/>
    </xf>
    <xf numFmtId="164" fontId="20" fillId="35" borderId="56" xfId="42" applyNumberFormat="1" applyFont="1" applyFill="1" applyBorder="1" applyAlignment="1">
      <alignment horizontal="left" vertical="top" wrapText="1"/>
    </xf>
    <xf numFmtId="164" fontId="20" fillId="0" borderId="58" xfId="42" applyNumberFormat="1" applyFont="1" applyFill="1" applyBorder="1" applyAlignment="1">
      <alignment horizontal="left" vertical="top" wrapText="1"/>
    </xf>
    <xf numFmtId="164" fontId="20" fillId="34" borderId="58" xfId="42" applyNumberFormat="1" applyFont="1" applyFill="1" applyBorder="1" applyAlignment="1">
      <alignment vertical="top" wrapText="1"/>
    </xf>
    <xf numFmtId="164" fontId="20" fillId="35" borderId="56" xfId="42" applyNumberFormat="1" applyFont="1" applyFill="1" applyBorder="1" applyAlignment="1">
      <alignment vertical="top" wrapText="1"/>
    </xf>
    <xf numFmtId="164" fontId="20" fillId="35" borderId="56" xfId="42" applyNumberFormat="1" applyFont="1" applyFill="1" applyBorder="1" applyAlignment="1">
      <alignment horizontal="right" vertical="top" wrapText="1"/>
    </xf>
    <xf numFmtId="164" fontId="21" fillId="0" borderId="60" xfId="42" applyNumberFormat="1" applyFont="1" applyFill="1" applyBorder="1" applyAlignment="1">
      <alignment horizontal="center" vertical="top" wrapText="1"/>
    </xf>
    <xf numFmtId="164" fontId="22" fillId="35" borderId="0" xfId="42" applyNumberFormat="1" applyFont="1" applyFill="1" applyBorder="1" applyAlignment="1">
      <alignment horizontal="right" vertical="top"/>
    </xf>
    <xf numFmtId="164" fontId="24" fillId="0" borderId="61" xfId="42" applyNumberFormat="1" applyFont="1" applyFill="1" applyBorder="1" applyAlignment="1">
      <alignment horizontal="left" vertical="top"/>
    </xf>
    <xf numFmtId="0" fontId="29" fillId="33" borderId="62" xfId="0" applyFont="1" applyFill="1" applyBorder="1" applyAlignment="1">
      <alignment horizontal="center" vertical="center" wrapText="1"/>
    </xf>
    <xf numFmtId="0" fontId="29" fillId="33" borderId="63" xfId="0" applyFont="1" applyFill="1" applyBorder="1" applyAlignment="1">
      <alignment horizontal="center" vertical="center" wrapText="1"/>
    </xf>
    <xf numFmtId="0" fontId="21" fillId="33" borderId="64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horizontal="center" vertical="top"/>
    </xf>
    <xf numFmtId="0" fontId="20" fillId="0" borderId="66" xfId="0" applyFont="1" applyFill="1" applyBorder="1" applyAlignment="1">
      <alignment horizontal="center" vertical="top"/>
    </xf>
    <xf numFmtId="0" fontId="20" fillId="0" borderId="67" xfId="0" applyFont="1" applyFill="1" applyBorder="1" applyAlignment="1">
      <alignment horizontal="center" vertical="top"/>
    </xf>
    <xf numFmtId="0" fontId="20" fillId="0" borderId="66" xfId="0" applyFont="1" applyBorder="1" applyAlignment="1">
      <alignment horizontal="center" vertical="top"/>
    </xf>
    <xf numFmtId="164" fontId="20" fillId="0" borderId="67" xfId="42" applyNumberFormat="1" applyFont="1" applyFill="1" applyBorder="1" applyAlignment="1">
      <alignment horizontal="center" vertical="top"/>
    </xf>
    <xf numFmtId="164" fontId="20" fillId="0" borderId="68" xfId="42" applyNumberFormat="1" applyFont="1" applyFill="1" applyBorder="1" applyAlignment="1">
      <alignment horizontal="center" vertical="top"/>
    </xf>
    <xf numFmtId="0" fontId="20" fillId="34" borderId="65" xfId="0" applyFont="1" applyFill="1" applyBorder="1" applyAlignment="1">
      <alignment horizontal="center" vertical="top"/>
    </xf>
    <xf numFmtId="0" fontId="20" fillId="36" borderId="64" xfId="0" applyFont="1" applyFill="1" applyBorder="1" applyAlignment="1">
      <alignment horizontal="center" vertical="top"/>
    </xf>
    <xf numFmtId="0" fontId="20" fillId="34" borderId="64" xfId="0" applyFont="1" applyFill="1" applyBorder="1" applyAlignment="1">
      <alignment horizontal="center" vertical="top"/>
    </xf>
    <xf numFmtId="0" fontId="20" fillId="35" borderId="64" xfId="0" applyFont="1" applyFill="1" applyBorder="1" applyAlignment="1">
      <alignment horizontal="center" vertical="top"/>
    </xf>
    <xf numFmtId="0" fontId="20" fillId="34" borderId="66" xfId="0" applyFont="1" applyFill="1" applyBorder="1" applyAlignment="1">
      <alignment horizontal="center" vertical="top"/>
    </xf>
    <xf numFmtId="0" fontId="20" fillId="36" borderId="67" xfId="0" applyFont="1" applyFill="1" applyBorder="1" applyAlignment="1">
      <alignment horizontal="center" vertical="top"/>
    </xf>
    <xf numFmtId="164" fontId="20" fillId="0" borderId="14" xfId="42" applyNumberFormat="1" applyFont="1" applyFill="1" applyBorder="1" applyAlignment="1">
      <alignment horizontal="left" vertical="top"/>
    </xf>
    <xf numFmtId="0" fontId="20" fillId="35" borderId="19" xfId="0" applyFont="1" applyFill="1" applyBorder="1" applyAlignment="1">
      <alignment horizontal="right" vertical="center"/>
    </xf>
    <xf numFmtId="164" fontId="20" fillId="35" borderId="21" xfId="0" applyNumberFormat="1" applyFont="1" applyFill="1" applyBorder="1" applyAlignment="1">
      <alignment horizontal="left" vertical="top"/>
    </xf>
    <xf numFmtId="0" fontId="20" fillId="0" borderId="14" xfId="0" applyFont="1" applyFill="1" applyBorder="1" applyAlignment="1">
      <alignment horizontal="right" vertical="center"/>
    </xf>
    <xf numFmtId="0" fontId="20" fillId="34" borderId="19" xfId="0" applyFont="1" applyFill="1" applyBorder="1" applyAlignment="1">
      <alignment horizontal="right" vertical="center"/>
    </xf>
    <xf numFmtId="164" fontId="20" fillId="34" borderId="21" xfId="0" applyNumberFormat="1" applyFont="1" applyFill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 wrapText="1"/>
    </xf>
    <xf numFmtId="164" fontId="21" fillId="33" borderId="11" xfId="42" applyNumberFormat="1" applyFont="1" applyFill="1" applyBorder="1" applyAlignment="1">
      <alignment horizontal="center" vertical="top"/>
    </xf>
    <xf numFmtId="164" fontId="21" fillId="33" borderId="13" xfId="42" applyNumberFormat="1" applyFont="1" applyFill="1" applyBorder="1" applyAlignment="1">
      <alignment horizontal="center" vertical="top"/>
    </xf>
    <xf numFmtId="164" fontId="24" fillId="0" borderId="0" xfId="42" applyNumberFormat="1" applyFont="1" applyFill="1" applyBorder="1" applyAlignment="1">
      <alignment horizontal="left" vertical="top"/>
    </xf>
    <xf numFmtId="164" fontId="21" fillId="0" borderId="14" xfId="42" applyNumberFormat="1" applyFont="1" applyFill="1" applyBorder="1" applyAlignment="1">
      <alignment horizontal="center" vertical="top"/>
    </xf>
    <xf numFmtId="164" fontId="21" fillId="0" borderId="15" xfId="42" applyNumberFormat="1" applyFont="1" applyFill="1" applyBorder="1" applyAlignment="1">
      <alignment horizontal="center" vertical="top"/>
    </xf>
    <xf numFmtId="0" fontId="20" fillId="0" borderId="15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right" vertical="top"/>
    </xf>
    <xf numFmtId="0" fontId="20" fillId="0" borderId="19" xfId="0" applyFont="1" applyBorder="1" applyAlignment="1">
      <alignment horizontal="right" vertical="top"/>
    </xf>
    <xf numFmtId="0" fontId="20" fillId="38" borderId="19" xfId="0" applyFont="1" applyFill="1" applyBorder="1" applyAlignment="1">
      <alignment horizontal="right" vertical="center"/>
    </xf>
    <xf numFmtId="164" fontId="20" fillId="38" borderId="21" xfId="42" applyNumberFormat="1" applyFont="1" applyFill="1" applyBorder="1" applyAlignment="1">
      <alignment horizontal="left" vertical="top"/>
    </xf>
    <xf numFmtId="0" fontId="20" fillId="39" borderId="19" xfId="0" applyFont="1" applyFill="1" applyBorder="1" applyAlignment="1">
      <alignment horizontal="right" vertical="center"/>
    </xf>
    <xf numFmtId="164" fontId="20" fillId="39" borderId="21" xfId="42" applyNumberFormat="1" applyFont="1" applyFill="1" applyBorder="1" applyAlignment="1">
      <alignment horizontal="left" vertical="top"/>
    </xf>
    <xf numFmtId="0" fontId="30" fillId="33" borderId="30" xfId="0" applyFont="1" applyFill="1" applyBorder="1" applyAlignment="1">
      <alignment horizontal="center" vertical="top" readingOrder="1"/>
    </xf>
    <xf numFmtId="0" fontId="30" fillId="33" borderId="31" xfId="0" applyFont="1" applyFill="1" applyBorder="1" applyAlignment="1">
      <alignment horizontal="center" vertical="top" readingOrder="1"/>
    </xf>
    <xf numFmtId="0" fontId="30" fillId="33" borderId="32" xfId="0" applyFont="1" applyFill="1" applyBorder="1" applyAlignment="1">
      <alignment horizontal="center" vertical="top" readingOrder="1"/>
    </xf>
    <xf numFmtId="0" fontId="20" fillId="0" borderId="0" xfId="0" applyFont="1" applyAlignment="1">
      <alignment horizontal="left" vertical="top"/>
    </xf>
    <xf numFmtId="0" fontId="31" fillId="0" borderId="19" xfId="0" applyFont="1" applyBorder="1" applyAlignment="1">
      <alignment horizontal="left" vertical="top" readingOrder="1"/>
    </xf>
    <xf numFmtId="164" fontId="20" fillId="0" borderId="20" xfId="42" applyNumberFormat="1" applyFont="1" applyBorder="1" applyAlignment="1">
      <alignment horizontal="left" vertical="top"/>
    </xf>
    <xf numFmtId="164" fontId="20" fillId="0" borderId="21" xfId="42" applyNumberFormat="1" applyFont="1" applyBorder="1" applyAlignment="1">
      <alignment horizontal="left" vertical="top"/>
    </xf>
    <xf numFmtId="0" fontId="30" fillId="36" borderId="19" xfId="0" applyFont="1" applyFill="1" applyBorder="1" applyAlignment="1">
      <alignment horizontal="left" vertical="top" readingOrder="1"/>
    </xf>
    <xf numFmtId="164" fontId="21" fillId="36" borderId="20" xfId="42" applyNumberFormat="1" applyFont="1" applyFill="1" applyBorder="1" applyAlignment="1">
      <alignment horizontal="left" vertical="top"/>
    </xf>
    <xf numFmtId="164" fontId="21" fillId="36" borderId="21" xfId="42" applyNumberFormat="1" applyFont="1" applyFill="1" applyBorder="1" applyAlignment="1">
      <alignment horizontal="left" vertical="top"/>
    </xf>
    <xf numFmtId="0" fontId="31" fillId="0" borderId="19" xfId="0" applyFont="1" applyBorder="1" applyAlignment="1">
      <alignment horizontal="right" vertical="top" readingOrder="1"/>
    </xf>
    <xf numFmtId="0" fontId="20" fillId="36" borderId="69" xfId="0" applyFont="1" applyFill="1" applyBorder="1" applyAlignment="1">
      <alignment horizontal="left" vertical="top"/>
    </xf>
    <xf numFmtId="0" fontId="20" fillId="34" borderId="15" xfId="0" applyFont="1" applyFill="1" applyBorder="1" applyAlignment="1">
      <alignment horizontal="left" vertical="top"/>
    </xf>
    <xf numFmtId="0" fontId="20" fillId="34" borderId="28" xfId="0" applyFont="1" applyFill="1" applyBorder="1" applyAlignment="1">
      <alignment horizontal="left" vertical="top"/>
    </xf>
    <xf numFmtId="0" fontId="20" fillId="35" borderId="15" xfId="0" applyFont="1" applyFill="1" applyBorder="1" applyAlignment="1">
      <alignment horizontal="left" vertical="top"/>
    </xf>
    <xf numFmtId="0" fontId="20" fillId="34" borderId="21" xfId="0" applyFont="1" applyFill="1" applyBorder="1" applyAlignment="1">
      <alignment horizontal="left" vertical="top"/>
    </xf>
    <xf numFmtId="0" fontId="20" fillId="35" borderId="18" xfId="0" applyFont="1" applyFill="1" applyBorder="1" applyAlignment="1">
      <alignment horizontal="left" vertical="top"/>
    </xf>
    <xf numFmtId="0" fontId="21" fillId="0" borderId="33" xfId="0" applyFont="1" applyBorder="1" applyAlignment="1">
      <alignment horizontal="right" vertical="top"/>
    </xf>
    <xf numFmtId="164" fontId="21" fillId="0" borderId="34" xfId="42" applyNumberFormat="1" applyFont="1" applyBorder="1" applyAlignment="1">
      <alignment horizontal="left" vertical="top"/>
    </xf>
    <xf numFmtId="164" fontId="21" fillId="0" borderId="35" xfId="42" applyNumberFormat="1" applyFont="1" applyBorder="1" applyAlignment="1">
      <alignment horizontal="left" vertical="top"/>
    </xf>
    <xf numFmtId="0" fontId="22" fillId="39" borderId="19" xfId="0" applyFont="1" applyFill="1" applyBorder="1" applyAlignment="1">
      <alignment horizontal="right" vertical="top"/>
    </xf>
    <xf numFmtId="164" fontId="22" fillId="39" borderId="21" xfId="0" applyNumberFormat="1" applyFont="1" applyFill="1" applyBorder="1" applyAlignment="1">
      <alignment horizontal="left" vertical="top" wrapText="1"/>
    </xf>
    <xf numFmtId="164" fontId="22" fillId="35" borderId="20" xfId="42" applyNumberFormat="1" applyFont="1" applyFill="1" applyBorder="1" applyAlignment="1">
      <alignment vertical="top"/>
    </xf>
    <xf numFmtId="164" fontId="20" fillId="0" borderId="18" xfId="0" applyNumberFormat="1" applyFont="1" applyBorder="1" applyAlignment="1">
      <alignment horizontal="left" vertical="top" wrapText="1"/>
    </xf>
    <xf numFmtId="0" fontId="20" fillId="0" borderId="0" xfId="0" applyFont="1"/>
    <xf numFmtId="0" fontId="21" fillId="37" borderId="30" xfId="0" applyFont="1" applyFill="1" applyBorder="1" applyAlignment="1">
      <alignment horizontal="center" vertical="center" wrapText="1"/>
    </xf>
    <xf numFmtId="0" fontId="21" fillId="37" borderId="31" xfId="0" applyFont="1" applyFill="1" applyBorder="1" applyAlignment="1">
      <alignment horizontal="center" vertical="center" wrapText="1"/>
    </xf>
    <xf numFmtId="44" fontId="21" fillId="37" borderId="31" xfId="42" applyFont="1" applyFill="1" applyBorder="1" applyAlignment="1">
      <alignment horizontal="center" vertical="center" wrapText="1"/>
    </xf>
    <xf numFmtId="0" fontId="21" fillId="37" borderId="3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right" vertical="top" wrapText="1"/>
    </xf>
    <xf numFmtId="0" fontId="20" fillId="36" borderId="20" xfId="0" applyFont="1" applyFill="1" applyBorder="1" applyAlignment="1">
      <alignment horizontal="right" vertical="top" wrapText="1"/>
    </xf>
    <xf numFmtId="164" fontId="20" fillId="36" borderId="20" xfId="42" applyNumberFormat="1" applyFont="1" applyFill="1" applyBorder="1" applyAlignment="1">
      <alignment vertical="top"/>
    </xf>
    <xf numFmtId="0" fontId="20" fillId="0" borderId="21" xfId="0" applyFont="1" applyBorder="1" applyAlignment="1">
      <alignment horizontal="left" vertical="top" wrapText="1"/>
    </xf>
    <xf numFmtId="0" fontId="20" fillId="35" borderId="20" xfId="0" applyFont="1" applyFill="1" applyBorder="1" applyAlignment="1">
      <alignment horizontal="right" vertical="top" wrapText="1"/>
    </xf>
    <xf numFmtId="164" fontId="20" fillId="36" borderId="20" xfId="42" applyNumberFormat="1" applyFont="1" applyFill="1" applyBorder="1" applyAlignment="1">
      <alignment horizontal="right" vertical="top"/>
    </xf>
    <xf numFmtId="0" fontId="21" fillId="0" borderId="33" xfId="0" applyFont="1" applyBorder="1" applyAlignment="1">
      <alignment horizontal="right" vertical="top" wrapText="1"/>
    </xf>
    <xf numFmtId="0" fontId="21" fillId="0" borderId="34" xfId="0" applyFont="1" applyBorder="1" applyAlignment="1">
      <alignment horizontal="right" vertical="top" wrapText="1"/>
    </xf>
    <xf numFmtId="0" fontId="21" fillId="36" borderId="34" xfId="0" applyFont="1" applyFill="1" applyBorder="1" applyAlignment="1">
      <alignment horizontal="right" vertical="top" wrapText="1"/>
    </xf>
    <xf numFmtId="164" fontId="21" fillId="36" borderId="34" xfId="42" applyNumberFormat="1" applyFont="1" applyFill="1" applyBorder="1" applyAlignment="1">
      <alignment horizontal="right" vertical="top"/>
    </xf>
    <xf numFmtId="0" fontId="20" fillId="0" borderId="35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 wrapText="1"/>
    </xf>
    <xf numFmtId="164" fontId="20" fillId="0" borderId="0" xfId="42" applyNumberFormat="1" applyFont="1" applyFill="1" applyBorder="1" applyAlignment="1">
      <alignment horizontal="right" vertical="top"/>
    </xf>
    <xf numFmtId="0" fontId="20" fillId="0" borderId="30" xfId="0" applyFont="1" applyBorder="1" applyAlignment="1">
      <alignment horizontal="left" vertical="top" wrapText="1"/>
    </xf>
    <xf numFmtId="0" fontId="20" fillId="0" borderId="31" xfId="0" applyFont="1" applyBorder="1" applyAlignment="1">
      <alignment horizontal="left" vertical="top" wrapText="1"/>
    </xf>
    <xf numFmtId="0" fontId="20" fillId="0" borderId="31" xfId="0" applyFont="1" applyBorder="1" applyAlignment="1">
      <alignment horizontal="right" vertical="top" wrapText="1"/>
    </xf>
    <xf numFmtId="0" fontId="20" fillId="36" borderId="31" xfId="0" applyFont="1" applyFill="1" applyBorder="1" applyAlignment="1">
      <alignment horizontal="right" vertical="top" wrapText="1"/>
    </xf>
    <xf numFmtId="164" fontId="20" fillId="36" borderId="31" xfId="42" applyNumberFormat="1" applyFont="1" applyFill="1" applyBorder="1" applyAlignment="1">
      <alignment vertical="top"/>
    </xf>
    <xf numFmtId="0" fontId="20" fillId="35" borderId="32" xfId="0" applyFont="1" applyFill="1" applyBorder="1" applyAlignment="1">
      <alignment horizontal="left" vertical="top" wrapText="1"/>
    </xf>
    <xf numFmtId="164" fontId="20" fillId="36" borderId="20" xfId="42" applyNumberFormat="1" applyFont="1" applyFill="1" applyBorder="1" applyAlignment="1">
      <alignment horizontal="right" vertical="top" wrapText="1"/>
    </xf>
    <xf numFmtId="164" fontId="21" fillId="36" borderId="34" xfId="42" applyNumberFormat="1" applyFont="1" applyFill="1" applyBorder="1" applyAlignment="1">
      <alignment horizontal="right" vertical="top" wrapText="1"/>
    </xf>
    <xf numFmtId="164" fontId="20" fillId="0" borderId="0" xfId="42" applyNumberFormat="1" applyFont="1" applyBorder="1" applyAlignment="1">
      <alignment horizontal="right" vertical="top" wrapText="1"/>
    </xf>
    <xf numFmtId="0" fontId="21" fillId="0" borderId="36" xfId="0" applyFont="1" applyBorder="1" applyAlignment="1">
      <alignment horizontal="right" vertical="top" wrapText="1"/>
    </xf>
    <xf numFmtId="0" fontId="21" fillId="0" borderId="37" xfId="0" applyFont="1" applyBorder="1" applyAlignment="1">
      <alignment horizontal="right" vertical="top" wrapText="1"/>
    </xf>
    <xf numFmtId="0" fontId="21" fillId="0" borderId="37" xfId="0" applyFont="1" applyBorder="1" applyAlignment="1">
      <alignment horizontal="right" vertical="top" wrapText="1"/>
    </xf>
    <xf numFmtId="164" fontId="21" fillId="0" borderId="37" xfId="42" applyNumberFormat="1" applyFont="1" applyBorder="1" applyAlignment="1">
      <alignment horizontal="right" vertical="top" wrapText="1"/>
    </xf>
    <xf numFmtId="0" fontId="21" fillId="0" borderId="38" xfId="0" applyFont="1" applyBorder="1" applyAlignment="1">
      <alignment horizontal="left" vertical="top" wrapText="1"/>
    </xf>
    <xf numFmtId="0" fontId="21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19" fillId="35" borderId="21" xfId="43" applyFont="1" applyFill="1" applyBorder="1" applyAlignment="1">
      <alignment horizontal="left" vertical="top"/>
    </xf>
    <xf numFmtId="0" fontId="19" fillId="35" borderId="24" xfId="43" applyFont="1" applyFill="1" applyBorder="1" applyAlignment="1">
      <alignment horizontal="left" vertical="top"/>
    </xf>
    <xf numFmtId="0" fontId="19" fillId="35" borderId="15" xfId="43" applyFont="1" applyFill="1" applyBorder="1" applyAlignment="1">
      <alignment horizontal="left" vertical="top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cure.rco.wa.gov/prism/search/ProjectSnapshot.aspx?ProjectNumber=18-2614" TargetMode="External"/><Relationship Id="rId13" Type="http://schemas.openxmlformats.org/officeDocument/2006/relationships/hyperlink" Target="https://secure.rco.wa.gov/prism/search/ProjectSnapshot.aspx?ProjectNumber=19-1187" TargetMode="External"/><Relationship Id="rId18" Type="http://schemas.openxmlformats.org/officeDocument/2006/relationships/hyperlink" Target="https://www.ezview.wa.gov/DesktopModules/Documents2/View.aspx?tabID=28124&amp;alias=1492&amp;mid=70393&amp;ItemID=35254" TargetMode="External"/><Relationship Id="rId26" Type="http://schemas.openxmlformats.org/officeDocument/2006/relationships/hyperlink" Target="https://secure.rco.wa.gov/prism/search/ProjectSnapshot.aspx?ProjectNumber=16-2727" TargetMode="External"/><Relationship Id="rId3" Type="http://schemas.openxmlformats.org/officeDocument/2006/relationships/hyperlink" Target="https://secure.rco.wa.gov/prism/search/ProjectSnapshot.aspx?ProjectNumber=21-1405" TargetMode="External"/><Relationship Id="rId21" Type="http://schemas.openxmlformats.org/officeDocument/2006/relationships/hyperlink" Target="https://secure.rco.wa.gov/prism/search/ProjectSnapshot.aspx?ProjectNumber=15-1475" TargetMode="External"/><Relationship Id="rId7" Type="http://schemas.openxmlformats.org/officeDocument/2006/relationships/hyperlink" Target="https://secure.rco.wa.gov/prism/search/ProjectSnapshot.aspx?ProjectNumber=15-1524" TargetMode="External"/><Relationship Id="rId12" Type="http://schemas.openxmlformats.org/officeDocument/2006/relationships/hyperlink" Target="https://secure.rco.wa.gov/prism/search/ProjectSnapshot.aspx?ProjectNumber=21-1467" TargetMode="External"/><Relationship Id="rId17" Type="http://schemas.openxmlformats.org/officeDocument/2006/relationships/hyperlink" Target="https://secure.rco.wa.gov/prism/search/ProjectSnapshot.aspx?ProjectNumber=21-1375" TargetMode="External"/><Relationship Id="rId25" Type="http://schemas.openxmlformats.org/officeDocument/2006/relationships/hyperlink" Target="https://www.ezview.wa.gov/Portals/_1492/images/2021-23%20Local%20Projects%20Funding%203-16-2021.pdf" TargetMode="External"/><Relationship Id="rId2" Type="http://schemas.openxmlformats.org/officeDocument/2006/relationships/hyperlink" Target="https://secure.rco.wa.gov/prism/search/ProjectSnapshot.aspx?ProjectNumber=21-1407" TargetMode="External"/><Relationship Id="rId16" Type="http://schemas.openxmlformats.org/officeDocument/2006/relationships/hyperlink" Target="https://secure.rco.wa.gov/prism/search/ProjectSnapshot.aspx?ProjectNumber=22-2193" TargetMode="External"/><Relationship Id="rId20" Type="http://schemas.openxmlformats.org/officeDocument/2006/relationships/hyperlink" Target="https://www.ezview.wa.gov/DesktopModules/Documents2/View.aspx?tabID=37068&amp;alias=1962&amp;mid=71662&amp;ItemID=28667" TargetMode="External"/><Relationship Id="rId29" Type="http://schemas.openxmlformats.org/officeDocument/2006/relationships/hyperlink" Target="https://secure.rco.wa.gov/prism/search/ProjectSnapshot.aspx?ProjectNumber=22-2277" TargetMode="External"/><Relationship Id="rId1" Type="http://schemas.openxmlformats.org/officeDocument/2006/relationships/hyperlink" Target="https://www.ezview.wa.gov/DesktopModules/Documents2/View.aspx?tabID=28124&amp;alias=1492&amp;mid=70393&amp;ItemID=35243" TargetMode="External"/><Relationship Id="rId6" Type="http://schemas.openxmlformats.org/officeDocument/2006/relationships/hyperlink" Target="https://secure.rco.wa.gov/prism/search/ProjectSnapshot.aspx?ProjectNumber=16-2030" TargetMode="External"/><Relationship Id="rId11" Type="http://schemas.openxmlformats.org/officeDocument/2006/relationships/hyperlink" Target="https://secure.rco.wa.gov/prism/search/ProjectSnapshot.aspx?ProjectNumber=21-1466" TargetMode="External"/><Relationship Id="rId24" Type="http://schemas.openxmlformats.org/officeDocument/2006/relationships/hyperlink" Target="https://secure.rco.wa.gov/prism/search/ProjectSnapshot.aspx?ProjectNumber=21-1303" TargetMode="External"/><Relationship Id="rId5" Type="http://schemas.openxmlformats.org/officeDocument/2006/relationships/hyperlink" Target="https://secure.rco.wa.gov/prism/search/ProjectSnapshot.aspx?ProjectNumber=22-2358" TargetMode="External"/><Relationship Id="rId15" Type="http://schemas.openxmlformats.org/officeDocument/2006/relationships/hyperlink" Target="https://secure.rco.wa.gov/prism/search/ProjectSnapshot.aspx?ProjectNumber=21-1451" TargetMode="External"/><Relationship Id="rId23" Type="http://schemas.openxmlformats.org/officeDocument/2006/relationships/hyperlink" Target="https://secure.rco.wa.gov/prism/search/ProjectSnapshot.aspx?ProjectNumber=15-1475" TargetMode="External"/><Relationship Id="rId28" Type="http://schemas.openxmlformats.org/officeDocument/2006/relationships/hyperlink" Target="https://www.ezview.wa.gov/DesktopModules/Documents2/View.aspx?tabID=28124&amp;alias=1492&amp;mid=71765&amp;ItemID=35256" TargetMode="External"/><Relationship Id="rId10" Type="http://schemas.openxmlformats.org/officeDocument/2006/relationships/hyperlink" Target="https://secure.rco.wa.gov/prism/search/ProjectSnapshot.aspx?ProjectNumber=22-1728" TargetMode="External"/><Relationship Id="rId19" Type="http://schemas.openxmlformats.org/officeDocument/2006/relationships/hyperlink" Target="https://www.ezview.wa.gov/DesktopModules/Documents2/View.aspx?tabID=28124&amp;alias=1492&amp;mid=70393&amp;ItemID=35254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secure.rco.wa.gov/prism/search/ProjectSnapshot.aspx?ProjectNumber=22-2204" TargetMode="External"/><Relationship Id="rId9" Type="http://schemas.openxmlformats.org/officeDocument/2006/relationships/hyperlink" Target="https://secure.rco.wa.gov/prism/search/ProjectSnapshot.aspx?ProjectNumber=18-1543" TargetMode="External"/><Relationship Id="rId14" Type="http://schemas.openxmlformats.org/officeDocument/2006/relationships/hyperlink" Target="https://secure.rco.wa.gov/prism/search/ProjectSnapshot.aspx?ProjectNumber=22-2277" TargetMode="External"/><Relationship Id="rId22" Type="http://schemas.openxmlformats.org/officeDocument/2006/relationships/hyperlink" Target="https://secure.rco.wa.gov/prism/search/ProjectSnapshot.aspx?ProjectNumber=15-1475" TargetMode="External"/><Relationship Id="rId27" Type="http://schemas.openxmlformats.org/officeDocument/2006/relationships/hyperlink" Target="https://www.ezview.wa.gov/Portals/_1492/images/Staff%20Memo%20--%20Port%20of%20Chehalis%20Revised%20SOW%207-20-2022.pdf" TargetMode="External"/><Relationship Id="rId30" Type="http://schemas.openxmlformats.org/officeDocument/2006/relationships/hyperlink" Target="https://secure.rco.wa.gov/prism/search/ProjectSnapshot.aspx?ProjectNumber=22-2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zoomScale="90" zoomScaleNormal="90" workbookViewId="0">
      <selection sqref="A1:L1"/>
    </sheetView>
  </sheetViews>
  <sheetFormatPr defaultRowHeight="15" x14ac:dyDescent="0.25"/>
  <cols>
    <col min="1" max="1" width="23.28515625" style="34" bestFit="1" customWidth="1"/>
    <col min="2" max="2" width="19.42578125" style="18" bestFit="1" customWidth="1"/>
    <col min="3" max="3" width="69.42578125" style="18" bestFit="1" customWidth="1"/>
    <col min="4" max="5" width="13.85546875" style="24" bestFit="1" customWidth="1"/>
    <col min="6" max="6" width="13.28515625" style="24" customWidth="1"/>
    <col min="7" max="7" width="12.140625" style="24" bestFit="1" customWidth="1"/>
    <col min="8" max="8" width="12.42578125" style="25" bestFit="1" customWidth="1"/>
    <col min="9" max="9" width="13.28515625" style="24" bestFit="1" customWidth="1"/>
    <col min="10" max="10" width="14.42578125" style="18" bestFit="1" customWidth="1"/>
    <col min="11" max="11" width="21.140625" style="1" bestFit="1" customWidth="1"/>
    <col min="12" max="12" width="69.7109375" style="18" bestFit="1" customWidth="1"/>
    <col min="13" max="16384" width="9.140625" style="18"/>
  </cols>
  <sheetData>
    <row r="1" spans="1:13" x14ac:dyDescent="0.25">
      <c r="A1" s="58" t="s">
        <v>124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56"/>
    </row>
    <row r="2" spans="1:13" ht="15.75" thickBot="1" x14ac:dyDescent="0.3">
      <c r="A2" s="236"/>
      <c r="B2" s="237" t="s">
        <v>123</v>
      </c>
      <c r="C2" s="238"/>
      <c r="D2" s="238"/>
      <c r="E2" s="238"/>
      <c r="F2" s="238"/>
      <c r="G2" s="238"/>
      <c r="H2" s="238"/>
      <c r="I2" s="238"/>
      <c r="J2" s="238"/>
      <c r="K2" s="238"/>
      <c r="L2" s="239"/>
    </row>
    <row r="3" spans="1:13" ht="15.75" thickBot="1" x14ac:dyDescent="0.3"/>
    <row r="4" spans="1:13" s="1" customFormat="1" ht="15.75" thickTop="1" x14ac:dyDescent="0.25">
      <c r="A4" s="58" t="s">
        <v>90</v>
      </c>
      <c r="B4" s="58" t="s">
        <v>110</v>
      </c>
      <c r="C4" s="72" t="s">
        <v>111</v>
      </c>
      <c r="D4" s="93" t="s">
        <v>27</v>
      </c>
      <c r="E4" s="103"/>
      <c r="F4" s="106" t="s">
        <v>13</v>
      </c>
      <c r="G4" s="91"/>
      <c r="H4" s="91"/>
      <c r="I4" s="125" t="s">
        <v>36</v>
      </c>
      <c r="J4" s="142"/>
      <c r="K4" s="143"/>
      <c r="L4" s="56" t="s">
        <v>117</v>
      </c>
    </row>
    <row r="5" spans="1:13" s="1" customFormat="1" ht="60" x14ac:dyDescent="0.25">
      <c r="A5" s="59"/>
      <c r="B5" s="59"/>
      <c r="C5" s="73"/>
      <c r="D5" s="94" t="s">
        <v>91</v>
      </c>
      <c r="E5" s="36" t="s">
        <v>37</v>
      </c>
      <c r="F5" s="107" t="s">
        <v>58</v>
      </c>
      <c r="G5" s="36" t="s">
        <v>37</v>
      </c>
      <c r="H5" s="36" t="s">
        <v>38</v>
      </c>
      <c r="I5" s="126" t="s">
        <v>96</v>
      </c>
      <c r="J5" s="89" t="s">
        <v>105</v>
      </c>
      <c r="K5" s="144" t="s">
        <v>109</v>
      </c>
      <c r="L5" s="57"/>
    </row>
    <row r="6" spans="1:13" s="4" customFormat="1" x14ac:dyDescent="0.25">
      <c r="A6" s="35" t="s">
        <v>39</v>
      </c>
      <c r="B6" s="2" t="s">
        <v>11</v>
      </c>
      <c r="C6" s="74" t="s">
        <v>32</v>
      </c>
      <c r="D6" s="95"/>
      <c r="E6" s="3"/>
      <c r="F6" s="108"/>
      <c r="G6" s="3"/>
      <c r="H6" s="3"/>
      <c r="I6" s="127">
        <v>4962977</v>
      </c>
      <c r="J6" s="199">
        <v>250000</v>
      </c>
      <c r="K6" s="151" t="s">
        <v>99</v>
      </c>
      <c r="L6" s="240" t="s">
        <v>115</v>
      </c>
    </row>
    <row r="7" spans="1:13" s="4" customFormat="1" x14ac:dyDescent="0.25">
      <c r="A7" s="54" t="s">
        <v>28</v>
      </c>
      <c r="B7" s="7" t="s">
        <v>12</v>
      </c>
      <c r="C7" s="75" t="s">
        <v>2</v>
      </c>
      <c r="D7" s="96"/>
      <c r="E7" s="17"/>
      <c r="F7" s="109">
        <v>112499</v>
      </c>
      <c r="G7" s="8"/>
      <c r="H7" s="8"/>
      <c r="I7" s="128"/>
      <c r="J7" s="38"/>
      <c r="K7" s="145"/>
      <c r="L7" s="29"/>
    </row>
    <row r="8" spans="1:13" s="4" customFormat="1" x14ac:dyDescent="0.25">
      <c r="A8" s="53"/>
      <c r="B8" s="7" t="s">
        <v>12</v>
      </c>
      <c r="C8" s="76" t="s">
        <v>54</v>
      </c>
      <c r="D8" s="96"/>
      <c r="E8" s="17"/>
      <c r="F8" s="110">
        <v>120795</v>
      </c>
      <c r="G8" s="8"/>
      <c r="H8" s="62">
        <v>75000</v>
      </c>
      <c r="I8" s="129"/>
      <c r="J8" s="39"/>
      <c r="K8" s="145"/>
      <c r="L8" s="29"/>
    </row>
    <row r="9" spans="1:13" s="4" customFormat="1" x14ac:dyDescent="0.25">
      <c r="A9" s="53"/>
      <c r="B9" s="7" t="s">
        <v>12</v>
      </c>
      <c r="C9" s="75" t="s">
        <v>53</v>
      </c>
      <c r="D9" s="96"/>
      <c r="E9" s="17"/>
      <c r="F9" s="109">
        <v>1681140</v>
      </c>
      <c r="G9" s="8"/>
      <c r="H9" s="8"/>
      <c r="I9" s="130">
        <v>1673193</v>
      </c>
      <c r="J9" s="45">
        <v>0</v>
      </c>
      <c r="K9" s="153" t="s">
        <v>116</v>
      </c>
      <c r="L9" s="189" t="s">
        <v>112</v>
      </c>
    </row>
    <row r="10" spans="1:13" s="4" customFormat="1" x14ac:dyDescent="0.25">
      <c r="A10" s="53"/>
      <c r="B10" s="7" t="s">
        <v>12</v>
      </c>
      <c r="C10" s="77" t="s">
        <v>55</v>
      </c>
      <c r="D10" s="96"/>
      <c r="E10" s="17"/>
      <c r="F10" s="111">
        <v>19317</v>
      </c>
      <c r="G10" s="8"/>
      <c r="H10" s="8"/>
      <c r="I10" s="129"/>
      <c r="J10" s="40">
        <v>19317</v>
      </c>
      <c r="K10" s="152" t="s">
        <v>100</v>
      </c>
      <c r="L10" s="67" t="s">
        <v>113</v>
      </c>
    </row>
    <row r="11" spans="1:13" s="4" customFormat="1" x14ac:dyDescent="0.25">
      <c r="A11" s="53"/>
      <c r="B11" s="7" t="s">
        <v>47</v>
      </c>
      <c r="C11" s="75" t="s">
        <v>49</v>
      </c>
      <c r="D11" s="97">
        <v>125000</v>
      </c>
      <c r="E11" s="8"/>
      <c r="F11" s="112"/>
      <c r="G11" s="9">
        <v>400000</v>
      </c>
      <c r="H11" s="17"/>
      <c r="I11" s="128"/>
      <c r="J11" s="38"/>
      <c r="K11" s="145"/>
      <c r="L11" s="29"/>
    </row>
    <row r="12" spans="1:13" s="4" customFormat="1" x14ac:dyDescent="0.25">
      <c r="A12" s="55"/>
      <c r="B12" s="10" t="s">
        <v>47</v>
      </c>
      <c r="C12" s="78" t="s">
        <v>50</v>
      </c>
      <c r="D12" s="98"/>
      <c r="E12" s="11"/>
      <c r="F12" s="113"/>
      <c r="G12" s="11"/>
      <c r="H12" s="63">
        <v>170000</v>
      </c>
      <c r="I12" s="131">
        <v>1620000</v>
      </c>
      <c r="J12" s="52">
        <v>0</v>
      </c>
      <c r="K12" s="155" t="s">
        <v>116</v>
      </c>
      <c r="L12" s="190" t="s">
        <v>114</v>
      </c>
      <c r="M12" s="50"/>
    </row>
    <row r="13" spans="1:13" s="4" customFormat="1" x14ac:dyDescent="0.25">
      <c r="A13" s="30" t="s">
        <v>31</v>
      </c>
      <c r="B13" s="15" t="s">
        <v>29</v>
      </c>
      <c r="C13" s="79" t="s">
        <v>30</v>
      </c>
      <c r="D13" s="96"/>
      <c r="E13" s="8"/>
      <c r="F13" s="112"/>
      <c r="G13" s="8"/>
      <c r="H13" s="8"/>
      <c r="I13" s="132">
        <v>160000</v>
      </c>
      <c r="J13" s="43">
        <v>160000</v>
      </c>
      <c r="K13" s="153" t="s">
        <v>100</v>
      </c>
      <c r="L13" s="189" t="s">
        <v>118</v>
      </c>
    </row>
    <row r="14" spans="1:13" s="4" customFormat="1" x14ac:dyDescent="0.25">
      <c r="A14" s="54" t="s">
        <v>48</v>
      </c>
      <c r="B14" s="5" t="s">
        <v>7</v>
      </c>
      <c r="C14" s="80" t="s">
        <v>6</v>
      </c>
      <c r="D14" s="99"/>
      <c r="E14" s="86"/>
      <c r="F14" s="114">
        <v>145000</v>
      </c>
      <c r="G14" s="6"/>
      <c r="H14" s="6"/>
      <c r="I14" s="133"/>
      <c r="J14" s="41"/>
      <c r="K14" s="147"/>
      <c r="L14" s="28"/>
    </row>
    <row r="15" spans="1:13" s="4" customFormat="1" x14ac:dyDescent="0.25">
      <c r="A15" s="53"/>
      <c r="B15" s="7" t="s">
        <v>10</v>
      </c>
      <c r="C15" s="75" t="s">
        <v>57</v>
      </c>
      <c r="D15" s="96"/>
      <c r="E15" s="17"/>
      <c r="F15" s="115"/>
      <c r="G15" s="9">
        <v>643000</v>
      </c>
      <c r="H15" s="8"/>
      <c r="I15" s="134">
        <v>200000</v>
      </c>
      <c r="J15" s="44">
        <v>200000</v>
      </c>
      <c r="K15" s="154" t="s">
        <v>99</v>
      </c>
      <c r="L15" s="191" t="s">
        <v>118</v>
      </c>
    </row>
    <row r="16" spans="1:13" s="4" customFormat="1" x14ac:dyDescent="0.25">
      <c r="A16" s="55"/>
      <c r="B16" s="10" t="s">
        <v>46</v>
      </c>
      <c r="C16" s="78" t="s">
        <v>5</v>
      </c>
      <c r="D16" s="98"/>
      <c r="E16" s="104"/>
      <c r="F16" s="116">
        <v>10743</v>
      </c>
      <c r="G16" s="27">
        <v>89257</v>
      </c>
      <c r="H16" s="11"/>
      <c r="I16" s="135"/>
      <c r="J16" s="42"/>
      <c r="K16" s="146"/>
      <c r="L16" s="68"/>
    </row>
    <row r="17" spans="1:12" s="4" customFormat="1" x14ac:dyDescent="0.25">
      <c r="A17" s="53" t="s">
        <v>26</v>
      </c>
      <c r="B17" s="12" t="s">
        <v>17</v>
      </c>
      <c r="C17" s="81" t="s">
        <v>15</v>
      </c>
      <c r="D17" s="100"/>
      <c r="E17" s="87">
        <v>75000</v>
      </c>
      <c r="F17" s="117"/>
      <c r="G17" s="26"/>
      <c r="H17" s="26"/>
      <c r="I17" s="129"/>
      <c r="J17" s="39"/>
      <c r="K17" s="145"/>
      <c r="L17" s="29"/>
    </row>
    <row r="18" spans="1:12" s="4" customFormat="1" x14ac:dyDescent="0.25">
      <c r="A18" s="53"/>
      <c r="B18" s="12" t="s">
        <v>17</v>
      </c>
      <c r="C18" s="81" t="s">
        <v>16</v>
      </c>
      <c r="D18" s="100"/>
      <c r="E18" s="26"/>
      <c r="F18" s="117"/>
      <c r="G18" s="14">
        <v>35000</v>
      </c>
      <c r="H18" s="26"/>
      <c r="I18" s="129"/>
      <c r="J18" s="39"/>
      <c r="K18" s="145"/>
      <c r="L18" s="29"/>
    </row>
    <row r="19" spans="1:12" s="4" customFormat="1" x14ac:dyDescent="0.25">
      <c r="A19" s="35" t="s">
        <v>41</v>
      </c>
      <c r="B19" s="2" t="s">
        <v>33</v>
      </c>
      <c r="C19" s="82" t="s">
        <v>40</v>
      </c>
      <c r="D19" s="95"/>
      <c r="E19" s="64"/>
      <c r="F19" s="118"/>
      <c r="G19" s="3"/>
      <c r="H19" s="64"/>
      <c r="I19" s="127">
        <v>350000</v>
      </c>
      <c r="J19" s="37">
        <v>350000</v>
      </c>
      <c r="K19" s="151" t="s">
        <v>100</v>
      </c>
      <c r="L19" s="192" t="s">
        <v>118</v>
      </c>
    </row>
    <row r="20" spans="1:12" s="4" customFormat="1" x14ac:dyDescent="0.25">
      <c r="A20" s="30" t="s">
        <v>43</v>
      </c>
      <c r="B20" s="7" t="s">
        <v>7</v>
      </c>
      <c r="C20" s="75" t="s">
        <v>14</v>
      </c>
      <c r="D20" s="96"/>
      <c r="E20" s="17"/>
      <c r="F20" s="115"/>
      <c r="G20" s="8"/>
      <c r="H20" s="8"/>
      <c r="I20" s="128"/>
      <c r="J20" s="38"/>
      <c r="K20" s="145"/>
      <c r="L20" s="29"/>
    </row>
    <row r="21" spans="1:12" s="4" customFormat="1" x14ac:dyDescent="0.25">
      <c r="A21" s="54" t="s">
        <v>20</v>
      </c>
      <c r="B21" s="5" t="s">
        <v>7</v>
      </c>
      <c r="C21" s="83" t="s">
        <v>24</v>
      </c>
      <c r="D21" s="99"/>
      <c r="E21" s="86"/>
      <c r="F21" s="119"/>
      <c r="G21" s="6"/>
      <c r="H21" s="65">
        <v>500000</v>
      </c>
      <c r="I21" s="133"/>
      <c r="J21" s="41"/>
      <c r="K21" s="147"/>
      <c r="L21" s="241" t="s">
        <v>125</v>
      </c>
    </row>
    <row r="22" spans="1:12" s="4" customFormat="1" x14ac:dyDescent="0.25">
      <c r="A22" s="53"/>
      <c r="B22" s="7" t="s">
        <v>7</v>
      </c>
      <c r="C22" s="75" t="s">
        <v>21</v>
      </c>
      <c r="D22" s="96"/>
      <c r="E22" s="17"/>
      <c r="F22" s="110">
        <v>464518</v>
      </c>
      <c r="G22" s="8"/>
      <c r="H22" s="9">
        <v>654000</v>
      </c>
      <c r="I22" s="130">
        <v>8346000</v>
      </c>
      <c r="J22" s="45">
        <v>7302750</v>
      </c>
      <c r="K22" s="153" t="s">
        <v>101</v>
      </c>
      <c r="L22" s="189" t="s">
        <v>119</v>
      </c>
    </row>
    <row r="23" spans="1:12" s="4" customFormat="1" x14ac:dyDescent="0.25">
      <c r="A23" s="53"/>
      <c r="B23" s="7" t="s">
        <v>9</v>
      </c>
      <c r="C23" s="75" t="s">
        <v>23</v>
      </c>
      <c r="D23" s="96"/>
      <c r="E23" s="17"/>
      <c r="F23" s="110">
        <v>334750</v>
      </c>
      <c r="G23" s="8"/>
      <c r="H23" s="9">
        <v>300000</v>
      </c>
      <c r="I23" s="130">
        <v>3300000</v>
      </c>
      <c r="J23" s="45">
        <v>3300000</v>
      </c>
      <c r="K23" s="153" t="s">
        <v>101</v>
      </c>
      <c r="L23" s="189" t="s">
        <v>120</v>
      </c>
    </row>
    <row r="24" spans="1:12" s="4" customFormat="1" x14ac:dyDescent="0.25">
      <c r="A24" s="53"/>
      <c r="B24" s="7" t="s">
        <v>9</v>
      </c>
      <c r="C24" s="4" t="s">
        <v>25</v>
      </c>
      <c r="D24" s="96"/>
      <c r="E24" s="17"/>
      <c r="F24" s="112"/>
      <c r="G24" s="17"/>
      <c r="H24" s="62">
        <v>350000</v>
      </c>
      <c r="I24" s="128"/>
      <c r="J24" s="38"/>
      <c r="K24" s="145"/>
      <c r="L24" s="242" t="s">
        <v>125</v>
      </c>
    </row>
    <row r="25" spans="1:12" s="4" customFormat="1" x14ac:dyDescent="0.25">
      <c r="A25" s="55"/>
      <c r="B25" s="10" t="s">
        <v>9</v>
      </c>
      <c r="C25" s="78" t="s">
        <v>22</v>
      </c>
      <c r="D25" s="98"/>
      <c r="E25" s="104"/>
      <c r="F25" s="116">
        <v>295200</v>
      </c>
      <c r="G25" s="11"/>
      <c r="H25" s="27">
        <v>300000</v>
      </c>
      <c r="I25" s="136">
        <v>2400000</v>
      </c>
      <c r="J25" s="46">
        <v>2400000</v>
      </c>
      <c r="K25" s="155" t="s">
        <v>101</v>
      </c>
      <c r="L25" s="190" t="s">
        <v>120</v>
      </c>
    </row>
    <row r="26" spans="1:12" s="4" customFormat="1" x14ac:dyDescent="0.25">
      <c r="A26" s="53" t="s">
        <v>45</v>
      </c>
      <c r="B26" s="7" t="s">
        <v>11</v>
      </c>
      <c r="C26" s="75" t="s">
        <v>4</v>
      </c>
      <c r="D26" s="96"/>
      <c r="E26" s="17"/>
      <c r="F26" s="115"/>
      <c r="G26" s="8"/>
      <c r="H26" s="8"/>
      <c r="I26" s="128"/>
      <c r="J26" s="38"/>
      <c r="K26" s="145"/>
      <c r="L26" s="29"/>
    </row>
    <row r="27" spans="1:12" s="13" customFormat="1" x14ac:dyDescent="0.25">
      <c r="A27" s="53"/>
      <c r="B27" s="7" t="s">
        <v>8</v>
      </c>
      <c r="C27" s="75" t="s">
        <v>0</v>
      </c>
      <c r="D27" s="96"/>
      <c r="E27" s="8"/>
      <c r="F27" s="112"/>
      <c r="G27" s="8"/>
      <c r="H27" s="66">
        <v>400000</v>
      </c>
      <c r="I27" s="128"/>
      <c r="J27" s="38"/>
      <c r="K27" s="145"/>
      <c r="L27" s="69"/>
    </row>
    <row r="28" spans="1:12" s="13" customFormat="1" x14ac:dyDescent="0.25">
      <c r="A28" s="53"/>
      <c r="B28" s="7" t="s">
        <v>8</v>
      </c>
      <c r="C28" s="75" t="s">
        <v>44</v>
      </c>
      <c r="D28" s="96"/>
      <c r="E28" s="17"/>
      <c r="F28" s="110">
        <v>145000</v>
      </c>
      <c r="G28" s="9">
        <v>25000</v>
      </c>
      <c r="H28" s="8"/>
      <c r="I28" s="128"/>
      <c r="J28" s="38"/>
      <c r="K28" s="145"/>
      <c r="L28" s="69"/>
    </row>
    <row r="29" spans="1:12" s="4" customFormat="1" x14ac:dyDescent="0.25">
      <c r="A29" s="53"/>
      <c r="B29" s="7" t="s">
        <v>12</v>
      </c>
      <c r="C29" s="75" t="s">
        <v>1</v>
      </c>
      <c r="D29" s="97">
        <v>60000</v>
      </c>
      <c r="E29" s="62">
        <v>150000</v>
      </c>
      <c r="F29" s="112"/>
      <c r="G29" s="8"/>
      <c r="H29" s="17"/>
      <c r="I29" s="128"/>
      <c r="J29" s="38"/>
      <c r="K29" s="145"/>
      <c r="L29" s="29"/>
    </row>
    <row r="30" spans="1:12" s="4" customFormat="1" x14ac:dyDescent="0.25">
      <c r="A30" s="53"/>
      <c r="B30" s="7" t="s">
        <v>46</v>
      </c>
      <c r="C30" s="84" t="s">
        <v>56</v>
      </c>
      <c r="D30" s="96"/>
      <c r="E30" s="17"/>
      <c r="F30" s="110">
        <v>353636</v>
      </c>
      <c r="G30" s="8"/>
      <c r="H30" s="8"/>
      <c r="I30" s="128"/>
      <c r="J30" s="38"/>
      <c r="K30" s="145"/>
      <c r="L30" s="29"/>
    </row>
    <row r="31" spans="1:12" x14ac:dyDescent="0.25">
      <c r="A31" s="54" t="s">
        <v>34</v>
      </c>
      <c r="B31" s="5" t="s">
        <v>17</v>
      </c>
      <c r="C31" s="83" t="s">
        <v>18</v>
      </c>
      <c r="D31" s="99"/>
      <c r="E31" s="6"/>
      <c r="F31" s="120">
        <v>59100</v>
      </c>
      <c r="G31" s="6"/>
      <c r="H31" s="6"/>
      <c r="I31" s="133"/>
      <c r="J31" s="47">
        <v>59100</v>
      </c>
      <c r="K31" s="156" t="s">
        <v>100</v>
      </c>
      <c r="L31" s="188" t="s">
        <v>113</v>
      </c>
    </row>
    <row r="32" spans="1:12" x14ac:dyDescent="0.25">
      <c r="A32" s="53"/>
      <c r="B32" s="15" t="s">
        <v>33</v>
      </c>
      <c r="C32" s="79" t="s">
        <v>42</v>
      </c>
      <c r="D32" s="101"/>
      <c r="E32" s="25"/>
      <c r="F32" s="121"/>
      <c r="G32" s="16"/>
      <c r="I32" s="137">
        <v>120000</v>
      </c>
      <c r="J32" s="48">
        <v>120000</v>
      </c>
      <c r="K32" s="154" t="s">
        <v>99</v>
      </c>
      <c r="L32" s="191" t="s">
        <v>118</v>
      </c>
    </row>
    <row r="33" spans="1:12" x14ac:dyDescent="0.25">
      <c r="A33" s="53"/>
      <c r="B33" s="15" t="s">
        <v>33</v>
      </c>
      <c r="C33" s="79" t="s">
        <v>35</v>
      </c>
      <c r="D33" s="101"/>
      <c r="E33" s="25"/>
      <c r="F33" s="121"/>
      <c r="G33" s="16"/>
      <c r="I33" s="137">
        <v>90000</v>
      </c>
      <c r="J33" s="48">
        <v>90000</v>
      </c>
      <c r="K33" s="154" t="s">
        <v>99</v>
      </c>
      <c r="L33" s="191" t="s">
        <v>118</v>
      </c>
    </row>
    <row r="34" spans="1:12" x14ac:dyDescent="0.25">
      <c r="A34" s="55"/>
      <c r="B34" s="10" t="s">
        <v>46</v>
      </c>
      <c r="C34" s="78" t="s">
        <v>19</v>
      </c>
      <c r="D34" s="98"/>
      <c r="E34" s="104"/>
      <c r="F34" s="116">
        <v>84985</v>
      </c>
      <c r="G34" s="11"/>
      <c r="H34" s="11"/>
      <c r="I34" s="135"/>
      <c r="J34" s="42"/>
      <c r="K34" s="148"/>
      <c r="L34" s="70"/>
    </row>
    <row r="35" spans="1:12" s="4" customFormat="1" x14ac:dyDescent="0.25">
      <c r="A35" s="30" t="s">
        <v>3</v>
      </c>
      <c r="B35" s="12" t="s">
        <v>17</v>
      </c>
      <c r="C35" s="81" t="s">
        <v>51</v>
      </c>
      <c r="D35" s="100"/>
      <c r="E35" s="26"/>
      <c r="F35" s="122">
        <v>193295</v>
      </c>
      <c r="G35" s="26"/>
      <c r="H35" s="26"/>
      <c r="I35" s="137">
        <f>194000*1.5</f>
        <v>291000</v>
      </c>
      <c r="J35" s="48">
        <f>194000*1.5</f>
        <v>291000</v>
      </c>
      <c r="K35" s="154" t="s">
        <v>100</v>
      </c>
      <c r="L35" s="191" t="s">
        <v>118</v>
      </c>
    </row>
    <row r="36" spans="1:12" ht="15.75" thickBot="1" x14ac:dyDescent="0.3">
      <c r="A36" s="31"/>
      <c r="B36" s="19" t="s">
        <v>52</v>
      </c>
      <c r="C36" s="85">
        <v>1.4999999999999999E-2</v>
      </c>
      <c r="D36" s="96"/>
      <c r="E36" s="17"/>
      <c r="F36" s="110">
        <f>SUM(F6:F35)*0.015</f>
        <v>60299.67</v>
      </c>
      <c r="G36" s="66">
        <f t="shared" ref="G36:H36" si="0">SUM(G6:G35)*0.015</f>
        <v>17883.855</v>
      </c>
      <c r="H36" s="66">
        <f t="shared" si="0"/>
        <v>41235</v>
      </c>
      <c r="I36" s="138">
        <f>SUM(I6:I35)*0.015</f>
        <v>352697.55</v>
      </c>
      <c r="J36" s="140">
        <f>SUM(J6:J35)*0.015</f>
        <v>218132.505</v>
      </c>
      <c r="K36" s="154" t="s">
        <v>100</v>
      </c>
      <c r="L36" s="193" t="s">
        <v>118</v>
      </c>
    </row>
    <row r="37" spans="1:12" s="20" customFormat="1" x14ac:dyDescent="0.25">
      <c r="A37" s="32"/>
      <c r="D37" s="99">
        <f>SUM(D6:D36)</f>
        <v>185000</v>
      </c>
      <c r="E37" s="6">
        <f>SUM(E6:E36)</f>
        <v>225000</v>
      </c>
      <c r="F37" s="123">
        <f>SUM(F6:F36)</f>
        <v>4080277.67</v>
      </c>
      <c r="G37" s="6">
        <f>SUM(G6:G36)</f>
        <v>1210140.855</v>
      </c>
      <c r="H37" s="6">
        <f>SUM(H6:H36)</f>
        <v>2790235</v>
      </c>
      <c r="I37" s="133">
        <f>SUM(I6:I36)</f>
        <v>23865867.550000001</v>
      </c>
      <c r="J37" s="41">
        <f>SUM(J6:J36)</f>
        <v>14760299.505000001</v>
      </c>
      <c r="K37" s="149"/>
    </row>
    <row r="38" spans="1:12" s="20" customFormat="1" ht="15.75" thickBot="1" x14ac:dyDescent="0.3">
      <c r="A38" s="32"/>
      <c r="D38" s="102">
        <f>D37+E37</f>
        <v>410000</v>
      </c>
      <c r="E38" s="105"/>
      <c r="F38" s="124">
        <f>SUM(F37:H37)</f>
        <v>8080653.5250000004</v>
      </c>
      <c r="G38" s="92"/>
      <c r="H38" s="92"/>
      <c r="I38" s="139">
        <f>I37</f>
        <v>23865867.550000001</v>
      </c>
      <c r="J38" s="141">
        <f>J37</f>
        <v>14760299.505000001</v>
      </c>
      <c r="K38" s="150"/>
    </row>
    <row r="39" spans="1:12" s="20" customFormat="1" ht="15.75" thickTop="1" x14ac:dyDescent="0.25">
      <c r="A39" s="32"/>
      <c r="D39" s="71"/>
      <c r="E39" s="71"/>
      <c r="F39" s="71"/>
      <c r="G39" s="71"/>
      <c r="H39" s="71"/>
      <c r="I39" s="71"/>
      <c r="J39" s="167"/>
      <c r="K39" s="51"/>
    </row>
    <row r="40" spans="1:12" s="20" customFormat="1" ht="15.75" thickBot="1" x14ac:dyDescent="0.3">
      <c r="A40" s="32"/>
      <c r="D40" s="21"/>
      <c r="E40" s="21"/>
      <c r="F40" s="21"/>
      <c r="G40" s="21"/>
      <c r="H40" s="21"/>
      <c r="I40" s="21"/>
      <c r="J40" s="49"/>
      <c r="K40" s="51"/>
    </row>
    <row r="41" spans="1:12" s="20" customFormat="1" x14ac:dyDescent="0.25">
      <c r="A41" s="32"/>
      <c r="C41" s="165" t="s">
        <v>102</v>
      </c>
      <c r="D41" s="166"/>
      <c r="E41" s="21"/>
      <c r="F41" s="21"/>
      <c r="G41" s="21"/>
      <c r="H41" s="21"/>
      <c r="I41" s="21"/>
      <c r="J41" s="49"/>
      <c r="K41" s="51"/>
    </row>
    <row r="42" spans="1:12" s="4" customFormat="1" x14ac:dyDescent="0.25">
      <c r="C42" s="157"/>
      <c r="D42" s="88"/>
      <c r="E42" s="22"/>
      <c r="F42" s="23"/>
      <c r="G42" s="22"/>
      <c r="H42" s="8"/>
      <c r="I42" s="22"/>
      <c r="K42" s="50"/>
    </row>
    <row r="43" spans="1:12" x14ac:dyDescent="0.25">
      <c r="A43" s="18"/>
      <c r="C43" s="158" t="s">
        <v>93</v>
      </c>
      <c r="D43" s="159">
        <f>SUM(F8+H8+F10+D11+H12+F14+F16+E17+H21+F22+F23+H24+F25+H27+F28+D29+E29+F30+F31+F34+F35+F36+G36+H36)</f>
        <v>4250757.5250000004</v>
      </c>
      <c r="G43" s="22"/>
    </row>
    <row r="44" spans="1:12" x14ac:dyDescent="0.25">
      <c r="B44" s="60"/>
      <c r="C44" s="160"/>
      <c r="D44" s="29"/>
    </row>
    <row r="45" spans="1:12" x14ac:dyDescent="0.25">
      <c r="C45" s="161" t="s">
        <v>94</v>
      </c>
      <c r="D45" s="162">
        <f>SUM(F7+F9+G11+G15+G16+G18+H22+H23+H25+G28)</f>
        <v>4239896</v>
      </c>
    </row>
    <row r="46" spans="1:12" ht="15.75" thickBot="1" x14ac:dyDescent="0.3">
      <c r="C46" s="163"/>
      <c r="D46" s="164"/>
    </row>
    <row r="48" spans="1:12" ht="15.75" thickBot="1" x14ac:dyDescent="0.3">
      <c r="D48" s="61"/>
    </row>
    <row r="49" spans="1:11" x14ac:dyDescent="0.25">
      <c r="C49" s="165" t="s">
        <v>103</v>
      </c>
      <c r="D49" s="166"/>
    </row>
    <row r="50" spans="1:11" s="4" customFormat="1" x14ac:dyDescent="0.25">
      <c r="A50" s="33"/>
      <c r="C50" s="168"/>
      <c r="D50" s="169"/>
      <c r="E50" s="22"/>
      <c r="F50" s="22"/>
      <c r="G50" s="22"/>
      <c r="H50" s="8"/>
      <c r="I50" s="22"/>
      <c r="K50" s="50"/>
    </row>
    <row r="51" spans="1:11" x14ac:dyDescent="0.25">
      <c r="C51" s="173" t="s">
        <v>92</v>
      </c>
      <c r="D51" s="174">
        <v>25971170</v>
      </c>
    </row>
    <row r="52" spans="1:11" x14ac:dyDescent="0.25">
      <c r="C52" s="160"/>
      <c r="D52" s="90"/>
    </row>
    <row r="53" spans="1:11" x14ac:dyDescent="0.25">
      <c r="C53" s="175" t="s">
        <v>95</v>
      </c>
      <c r="D53" s="176">
        <f>I38</f>
        <v>23865867.550000001</v>
      </c>
    </row>
    <row r="54" spans="1:11" x14ac:dyDescent="0.25">
      <c r="C54" s="171"/>
      <c r="D54" s="170"/>
    </row>
    <row r="55" spans="1:11" x14ac:dyDescent="0.25">
      <c r="C55" s="197" t="s">
        <v>104</v>
      </c>
      <c r="D55" s="198">
        <f>J38</f>
        <v>14760299.505000001</v>
      </c>
    </row>
    <row r="56" spans="1:11" x14ac:dyDescent="0.25">
      <c r="C56" s="171"/>
      <c r="D56" s="170"/>
    </row>
    <row r="57" spans="1:11" x14ac:dyDescent="0.25">
      <c r="A57" s="18"/>
      <c r="C57" s="158" t="s">
        <v>122</v>
      </c>
      <c r="D57" s="159">
        <f>SUM(J6+J10+J15+J31+J32+J33+J35+J36)</f>
        <v>1247549.5049999999</v>
      </c>
      <c r="G57" s="22"/>
    </row>
    <row r="58" spans="1:11" x14ac:dyDescent="0.25">
      <c r="C58" s="171"/>
      <c r="D58" s="170"/>
    </row>
    <row r="59" spans="1:11" x14ac:dyDescent="0.25">
      <c r="C59" s="161" t="s">
        <v>121</v>
      </c>
      <c r="D59" s="162">
        <f>SUM(J13+J19+J22+J23+J25)</f>
        <v>13512750</v>
      </c>
    </row>
    <row r="60" spans="1:11" ht="15.75" thickBot="1" x14ac:dyDescent="0.3">
      <c r="C60" s="163"/>
      <c r="D60" s="200"/>
    </row>
    <row r="62" spans="1:11" ht="15.75" thickBot="1" x14ac:dyDescent="0.3"/>
    <row r="63" spans="1:11" x14ac:dyDescent="0.25">
      <c r="C63" s="177" t="s">
        <v>106</v>
      </c>
      <c r="D63" s="178"/>
      <c r="E63" s="179"/>
      <c r="F63" s="180"/>
      <c r="G63" s="180"/>
    </row>
    <row r="64" spans="1:11" x14ac:dyDescent="0.25">
      <c r="C64" s="181" t="s">
        <v>86</v>
      </c>
      <c r="D64" s="182">
        <v>5000000</v>
      </c>
      <c r="E64" s="183">
        <v>5000000</v>
      </c>
      <c r="F64" s="180"/>
      <c r="G64" s="180"/>
    </row>
    <row r="65" spans="3:11" x14ac:dyDescent="0.25">
      <c r="C65" s="181" t="s">
        <v>87</v>
      </c>
      <c r="D65" s="182">
        <v>10700000</v>
      </c>
      <c r="E65" s="183">
        <v>10700000</v>
      </c>
      <c r="F65" s="180"/>
      <c r="G65" s="180"/>
    </row>
    <row r="66" spans="3:11" x14ac:dyDescent="0.25">
      <c r="C66" s="181" t="s">
        <v>88</v>
      </c>
      <c r="D66" s="182">
        <v>15700000</v>
      </c>
      <c r="E66" s="183">
        <v>15700000</v>
      </c>
      <c r="F66" s="180"/>
      <c r="G66" s="180"/>
    </row>
    <row r="67" spans="3:11" x14ac:dyDescent="0.25">
      <c r="C67" s="181" t="s">
        <v>89</v>
      </c>
      <c r="D67" s="182">
        <v>9600000</v>
      </c>
      <c r="E67" s="183">
        <v>9600000</v>
      </c>
      <c r="F67" s="180"/>
      <c r="G67" s="180"/>
    </row>
    <row r="68" spans="3:11" x14ac:dyDescent="0.25">
      <c r="C68" s="181" t="s">
        <v>98</v>
      </c>
      <c r="D68" s="182">
        <f>6300000+410000</f>
        <v>6710000</v>
      </c>
      <c r="E68" s="183">
        <v>6300000</v>
      </c>
      <c r="F68" s="180"/>
      <c r="G68" s="180"/>
    </row>
    <row r="69" spans="3:11" x14ac:dyDescent="0.25">
      <c r="C69" s="181" t="s">
        <v>97</v>
      </c>
      <c r="D69" s="182">
        <f>4050000+8080654</f>
        <v>12130654</v>
      </c>
      <c r="E69" s="183">
        <v>4050000</v>
      </c>
      <c r="F69" s="180"/>
      <c r="G69" s="180"/>
    </row>
    <row r="70" spans="3:11" x14ac:dyDescent="0.25">
      <c r="C70" s="184" t="s">
        <v>36</v>
      </c>
      <c r="D70" s="185"/>
      <c r="E70" s="186">
        <f>J38</f>
        <v>14760299.505000001</v>
      </c>
      <c r="F70" s="180"/>
      <c r="G70" s="180"/>
    </row>
    <row r="71" spans="3:11" x14ac:dyDescent="0.25">
      <c r="C71" s="187" t="s">
        <v>107</v>
      </c>
      <c r="D71" s="182">
        <f>SUM(D64:D70)</f>
        <v>59840654</v>
      </c>
      <c r="E71" s="183">
        <f>SUM(E64:E70)</f>
        <v>66110299.505000003</v>
      </c>
      <c r="F71" s="180"/>
      <c r="G71" s="180"/>
    </row>
    <row r="72" spans="3:11" x14ac:dyDescent="0.25">
      <c r="C72" s="172"/>
      <c r="D72" s="182"/>
      <c r="E72" s="183"/>
      <c r="F72" s="25"/>
      <c r="H72" s="18"/>
      <c r="I72" s="1"/>
      <c r="K72" s="18"/>
    </row>
    <row r="73" spans="3:11" ht="15.75" thickBot="1" x14ac:dyDescent="0.3">
      <c r="C73" s="194" t="s">
        <v>108</v>
      </c>
      <c r="D73" s="195">
        <f>D71/5.5</f>
        <v>10880118.909090908</v>
      </c>
      <c r="E73" s="196">
        <f>E71/5.5</f>
        <v>12020054.455454545</v>
      </c>
      <c r="F73" s="25"/>
      <c r="H73" s="18"/>
      <c r="I73" s="1"/>
      <c r="K73" s="18"/>
    </row>
    <row r="74" spans="3:11" x14ac:dyDescent="0.25">
      <c r="F74" s="25"/>
      <c r="H74" s="18"/>
      <c r="I74" s="1"/>
      <c r="K74" s="18"/>
    </row>
    <row r="75" spans="3:11" x14ac:dyDescent="0.25">
      <c r="F75" s="25"/>
      <c r="H75" s="18"/>
      <c r="I75" s="1"/>
      <c r="K75" s="18"/>
    </row>
  </sheetData>
  <mergeCells count="20">
    <mergeCell ref="C41:D41"/>
    <mergeCell ref="C49:D49"/>
    <mergeCell ref="C63:E63"/>
    <mergeCell ref="B2:L2"/>
    <mergeCell ref="A1:L1"/>
    <mergeCell ref="D38:E38"/>
    <mergeCell ref="F38:H38"/>
    <mergeCell ref="I4:K4"/>
    <mergeCell ref="A17:A18"/>
    <mergeCell ref="A21:A25"/>
    <mergeCell ref="A26:A30"/>
    <mergeCell ref="A31:A34"/>
    <mergeCell ref="C4:C5"/>
    <mergeCell ref="B4:B5"/>
    <mergeCell ref="A14:A16"/>
    <mergeCell ref="F4:H4"/>
    <mergeCell ref="D4:E4"/>
    <mergeCell ref="L4:L5"/>
    <mergeCell ref="A4:A5"/>
    <mergeCell ref="A7:A12"/>
  </mergeCells>
  <hyperlinks>
    <hyperlink ref="H5" r:id="rId1" display="OCB Funded 10-11-2022" xr:uid="{F636B3A6-1661-4119-9360-122C438F4921}"/>
    <hyperlink ref="C7" r:id="rId2" xr:uid="{107ED989-56C4-466E-A71B-39EAF5599E7F}"/>
    <hyperlink ref="C9" r:id="rId3" display="Lower Satsop Right Bank Conservation (Phase 1 and 2)" xr:uid="{D895B420-95AE-4D84-AE55-83615CBA2AC5}"/>
    <hyperlink ref="C11" r:id="rId4" display="Haul Road Emergency Project" xr:uid="{A87C66CE-7121-4221-826B-C681174D7E30}"/>
    <hyperlink ref="C12" r:id="rId5" display="Haul Road Mid Term Project " xr:uid="{8CF72841-A7E4-45F4-8700-C08D31586A5D}"/>
    <hyperlink ref="C14" r:id="rId6" xr:uid="{F48E210D-F1A7-4689-92CE-F10802E0E180}"/>
    <hyperlink ref="C15" r:id="rId7" display="China Creek Flood Storage and Fish Habitat Restoration Project (Phase 1 and 2)" xr:uid="{77B6C09D-3D9C-4D38-A2E2-C9B3477920C3}"/>
    <hyperlink ref="C16" r:id="rId8" xr:uid="{3CF811A8-389B-4441-9A9D-45CD6340DE04}"/>
    <hyperlink ref="C20" r:id="rId9" xr:uid="{AD95E629-1D0B-43BB-87AE-D55EA44068C1}"/>
    <hyperlink ref="C22" r:id="rId10" xr:uid="{C0BF6EF4-0C57-4565-A228-E69541B9FA0A}"/>
    <hyperlink ref="C23" r:id="rId11" xr:uid="{D5962E1C-9DEE-425A-84FE-E76420A548A2}"/>
    <hyperlink ref="C25" r:id="rId12" xr:uid="{3697828F-9BAB-4F96-91A4-3F193DD279B6}"/>
    <hyperlink ref="C26" r:id="rId13" xr:uid="{2EEEC7BE-96EC-4DBB-9E9B-D74C9E5965D5}"/>
    <hyperlink ref="C27" r:id="rId14" xr:uid="{AB71A36E-C101-42C0-8F93-8C6FA126CFC8}"/>
    <hyperlink ref="C28" r:id="rId15" xr:uid="{305FD8A8-CE85-4B6A-9441-B814805DE0C0}"/>
    <hyperlink ref="C29" r:id="rId16" xr:uid="{EC21352F-D6BF-4350-B7F8-C14FF5E413BC}"/>
    <hyperlink ref="C34" r:id="rId17" xr:uid="{C730E525-B11A-4E52-A7A7-F73539D703D9}"/>
    <hyperlink ref="G5" r:id="rId18" xr:uid="{9C47FB0D-E6CB-4039-8CED-056FA604CA51}"/>
    <hyperlink ref="E5" r:id="rId19" xr:uid="{EACE0BC8-EDF0-4F9F-800F-F38F4C2D3B70}"/>
    <hyperlink ref="D5" r:id="rId20" display="CBB Funded (5-05-2022)" xr:uid="{A212946D-92E5-4521-99B1-2CD34D3CBB1D}"/>
    <hyperlink ref="C17" r:id="rId21" xr:uid="{D7992B63-94E4-4B42-95D3-E0028F793A8E}"/>
    <hyperlink ref="C18" r:id="rId22" xr:uid="{5B2851B0-534E-4F6B-800F-FBBCFB2B24C8}"/>
    <hyperlink ref="C35" r:id="rId23" xr:uid="{9DF73520-A917-4879-9E74-A657A463FD76}"/>
    <hyperlink ref="C8" r:id="rId24" xr:uid="{ADCD1AA9-B144-4AEF-B259-21D1B2A5345C}"/>
    <hyperlink ref="F5" r:id="rId25" display="CRBFA Summary (**-**-****)" xr:uid="{EC3B643B-4420-4BB2-BF32-512F072422AF}"/>
    <hyperlink ref="C6" r:id="rId26" xr:uid="{4B563667-626F-4FD1-8194-45AC92502C11}"/>
    <hyperlink ref="C30" r:id="rId27" display="Planning" xr:uid="{4DCBDD96-9472-42E1-B5C1-1D6621612DD5}"/>
    <hyperlink ref="L6" r:id="rId28" display="Redo cost-estimate as discussed" xr:uid="{161DF1F7-25D9-477A-AC04-E83308D9E90F}"/>
    <hyperlink ref="L21" r:id="rId29" xr:uid="{FC3675F7-E53B-4205-B6FD-F231579734E7}"/>
    <hyperlink ref="L24" r:id="rId30" xr:uid="{2FEB8B6C-951A-4C84-A1BC-285000472739}"/>
  </hyperlinks>
  <pageMargins left="0.25" right="0.25" top="0.75" bottom="0.75" header="0.3" footer="0.3"/>
  <pageSetup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D7CB-0E37-43F3-BEF3-C83812BCD7B7}">
  <dimension ref="A1:I13"/>
  <sheetViews>
    <sheetView zoomScale="90" zoomScaleNormal="90" workbookViewId="0"/>
  </sheetViews>
  <sheetFormatPr defaultRowHeight="15" x14ac:dyDescent="0.25"/>
  <cols>
    <col min="1" max="1" width="14.42578125" style="201" bestFit="1" customWidth="1"/>
    <col min="2" max="2" width="9.5703125" style="201" bestFit="1" customWidth="1"/>
    <col min="3" max="3" width="15.140625" style="201" bestFit="1" customWidth="1"/>
    <col min="4" max="4" width="13.140625" style="201" bestFit="1" customWidth="1"/>
    <col min="5" max="5" width="14.5703125" style="201" bestFit="1" customWidth="1"/>
    <col min="6" max="6" width="15.42578125" style="201" bestFit="1" customWidth="1"/>
    <col min="7" max="7" width="13.85546875" style="201" bestFit="1" customWidth="1"/>
    <col min="8" max="8" width="15.7109375" style="201" customWidth="1"/>
    <col min="9" max="9" width="57.28515625" style="201" customWidth="1"/>
    <col min="10" max="16384" width="9.140625" style="201"/>
  </cols>
  <sheetData>
    <row r="1" spans="1:9" ht="45" x14ac:dyDescent="0.25">
      <c r="A1" s="202" t="s">
        <v>59</v>
      </c>
      <c r="B1" s="203" t="s">
        <v>60</v>
      </c>
      <c r="C1" s="203" t="s">
        <v>61</v>
      </c>
      <c r="D1" s="203" t="s">
        <v>62</v>
      </c>
      <c r="E1" s="203" t="s">
        <v>63</v>
      </c>
      <c r="F1" s="203" t="s">
        <v>64</v>
      </c>
      <c r="G1" s="203" t="s">
        <v>65</v>
      </c>
      <c r="H1" s="204" t="s">
        <v>66</v>
      </c>
      <c r="I1" s="205" t="s">
        <v>67</v>
      </c>
    </row>
    <row r="2" spans="1:9" ht="30" x14ac:dyDescent="0.25">
      <c r="A2" s="206" t="s">
        <v>68</v>
      </c>
      <c r="B2" s="207" t="s">
        <v>9</v>
      </c>
      <c r="C2" s="207" t="s">
        <v>69</v>
      </c>
      <c r="D2" s="208">
        <v>95</v>
      </c>
      <c r="E2" s="208">
        <v>255</v>
      </c>
      <c r="F2" s="208">
        <v>10</v>
      </c>
      <c r="G2" s="209">
        <v>221</v>
      </c>
      <c r="H2" s="210">
        <v>27885875</v>
      </c>
      <c r="I2" s="211" t="s">
        <v>70</v>
      </c>
    </row>
    <row r="3" spans="1:9" ht="30" x14ac:dyDescent="0.25">
      <c r="A3" s="206" t="s">
        <v>71</v>
      </c>
      <c r="B3" s="207" t="s">
        <v>9</v>
      </c>
      <c r="C3" s="207" t="s">
        <v>69</v>
      </c>
      <c r="D3" s="208">
        <v>51</v>
      </c>
      <c r="E3" s="208">
        <v>160</v>
      </c>
      <c r="F3" s="208">
        <v>10</v>
      </c>
      <c r="G3" s="209">
        <v>78</v>
      </c>
      <c r="H3" s="210">
        <v>25060708</v>
      </c>
      <c r="I3" s="211" t="s">
        <v>72</v>
      </c>
    </row>
    <row r="4" spans="1:9" ht="30" x14ac:dyDescent="0.25">
      <c r="A4" s="206" t="s">
        <v>73</v>
      </c>
      <c r="B4" s="207" t="s">
        <v>7</v>
      </c>
      <c r="C4" s="207" t="s">
        <v>69</v>
      </c>
      <c r="D4" s="208">
        <v>322</v>
      </c>
      <c r="E4" s="212"/>
      <c r="F4" s="212"/>
      <c r="G4" s="209">
        <v>529</v>
      </c>
      <c r="H4" s="213">
        <v>72375623</v>
      </c>
      <c r="I4" s="211" t="s">
        <v>74</v>
      </c>
    </row>
    <row r="5" spans="1:9" ht="15.75" thickBot="1" x14ac:dyDescent="0.3">
      <c r="A5" s="214" t="s">
        <v>75</v>
      </c>
      <c r="B5" s="215"/>
      <c r="C5" s="215"/>
      <c r="D5" s="215"/>
      <c r="E5" s="215"/>
      <c r="F5" s="215"/>
      <c r="G5" s="216">
        <f>SUM(G2:G4)</f>
        <v>828</v>
      </c>
      <c r="H5" s="217">
        <f>SUM(H2:H4)</f>
        <v>125322206</v>
      </c>
      <c r="I5" s="218"/>
    </row>
    <row r="6" spans="1:9" ht="15.75" thickBot="1" x14ac:dyDescent="0.3">
      <c r="A6" s="219"/>
      <c r="B6" s="219"/>
      <c r="C6" s="219"/>
      <c r="D6" s="220"/>
      <c r="E6" s="220"/>
      <c r="F6" s="220"/>
      <c r="G6" s="220"/>
      <c r="H6" s="221"/>
      <c r="I6" s="219"/>
    </row>
    <row r="7" spans="1:9" x14ac:dyDescent="0.25">
      <c r="A7" s="222" t="s">
        <v>76</v>
      </c>
      <c r="B7" s="223" t="s">
        <v>9</v>
      </c>
      <c r="C7" s="223" t="s">
        <v>77</v>
      </c>
      <c r="D7" s="224">
        <v>160</v>
      </c>
      <c r="E7" s="224">
        <v>20</v>
      </c>
      <c r="F7" s="224">
        <v>10</v>
      </c>
      <c r="G7" s="225">
        <v>518</v>
      </c>
      <c r="H7" s="226">
        <v>89213037</v>
      </c>
      <c r="I7" s="227"/>
    </row>
    <row r="8" spans="1:9" ht="30" x14ac:dyDescent="0.25">
      <c r="A8" s="206" t="s">
        <v>78</v>
      </c>
      <c r="B8" s="207" t="s">
        <v>7</v>
      </c>
      <c r="C8" s="207" t="s">
        <v>77</v>
      </c>
      <c r="D8" s="208">
        <v>245</v>
      </c>
      <c r="E8" s="208">
        <v>345</v>
      </c>
      <c r="F8" s="208">
        <v>10</v>
      </c>
      <c r="G8" s="209">
        <v>1241</v>
      </c>
      <c r="H8" s="228">
        <v>208036273</v>
      </c>
      <c r="I8" s="211" t="s">
        <v>79</v>
      </c>
    </row>
    <row r="9" spans="1:9" ht="45" x14ac:dyDescent="0.25">
      <c r="A9" s="206" t="s">
        <v>80</v>
      </c>
      <c r="B9" s="207" t="s">
        <v>7</v>
      </c>
      <c r="C9" s="207" t="s">
        <v>81</v>
      </c>
      <c r="D9" s="208">
        <v>46</v>
      </c>
      <c r="E9" s="208">
        <v>15</v>
      </c>
      <c r="F9" s="208">
        <v>10</v>
      </c>
      <c r="G9" s="209">
        <v>341</v>
      </c>
      <c r="H9" s="228">
        <v>41473223</v>
      </c>
      <c r="I9" s="211" t="s">
        <v>82</v>
      </c>
    </row>
    <row r="10" spans="1:9" ht="45" x14ac:dyDescent="0.25">
      <c r="A10" s="206" t="s">
        <v>83</v>
      </c>
      <c r="B10" s="207" t="s">
        <v>7</v>
      </c>
      <c r="C10" s="207" t="s">
        <v>81</v>
      </c>
      <c r="D10" s="208">
        <v>192</v>
      </c>
      <c r="E10" s="208">
        <v>345</v>
      </c>
      <c r="F10" s="208">
        <v>10</v>
      </c>
      <c r="G10" s="209">
        <v>732</v>
      </c>
      <c r="H10" s="228">
        <v>160416203</v>
      </c>
      <c r="I10" s="211" t="s">
        <v>84</v>
      </c>
    </row>
    <row r="11" spans="1:9" ht="15.75" thickBot="1" x14ac:dyDescent="0.3">
      <c r="A11" s="214" t="s">
        <v>75</v>
      </c>
      <c r="B11" s="215"/>
      <c r="C11" s="215"/>
      <c r="D11" s="215"/>
      <c r="E11" s="215"/>
      <c r="F11" s="215"/>
      <c r="G11" s="216">
        <f>SUM(G7:G10)</f>
        <v>2832</v>
      </c>
      <c r="H11" s="229">
        <f>SUM(H7:H10)</f>
        <v>499138736</v>
      </c>
      <c r="I11" s="218"/>
    </row>
    <row r="12" spans="1:9" ht="15.75" thickBot="1" x14ac:dyDescent="0.3">
      <c r="A12" s="219"/>
      <c r="B12" s="219"/>
      <c r="C12" s="219"/>
      <c r="D12" s="220"/>
      <c r="E12" s="220"/>
      <c r="F12" s="220"/>
      <c r="G12" s="220"/>
      <c r="H12" s="230"/>
      <c r="I12" s="219"/>
    </row>
    <row r="13" spans="1:9" ht="15.75" thickBot="1" x14ac:dyDescent="0.3">
      <c r="A13" s="231" t="s">
        <v>85</v>
      </c>
      <c r="B13" s="232"/>
      <c r="C13" s="232"/>
      <c r="D13" s="232"/>
      <c r="E13" s="232"/>
      <c r="F13" s="232"/>
      <c r="G13" s="233">
        <f>G5+G11</f>
        <v>3660</v>
      </c>
      <c r="H13" s="234">
        <f>H5+H11</f>
        <v>624460942</v>
      </c>
      <c r="I13" s="235"/>
    </row>
  </sheetData>
  <mergeCells count="3">
    <mergeCell ref="A5:F5"/>
    <mergeCell ref="A11:F11"/>
    <mergeCell ref="A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Local Projects 11-17-2022</vt:lpstr>
      <vt:lpstr>2. Pumps Assessed 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Boettcher</dc:creator>
  <cp:lastModifiedBy>Scott Boettcher</cp:lastModifiedBy>
  <dcterms:created xsi:type="dcterms:W3CDTF">2022-11-08T21:55:27Z</dcterms:created>
  <dcterms:modified xsi:type="dcterms:W3CDTF">2022-11-17T17:28:49Z</dcterms:modified>
</cp:coreProperties>
</file>