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fileSharing readOnlyRecommended="1"/>
  <workbookPr defaultThemeVersion="124226"/>
  <mc:AlternateContent xmlns:mc="http://schemas.openxmlformats.org/markup-compatibility/2006">
    <mc:Choice Requires="x15">
      <x15ac:absPath xmlns:x15ac="http://schemas.microsoft.com/office/spreadsheetml/2010/11/ac" url="https://stateofwa-my.sharepoint.com/personal/derd461_ecy_wa_gov/Documents/My Documents/2025 Electric Utility Specific CI/2025 USCI FINAL/"/>
    </mc:Choice>
  </mc:AlternateContent>
  <xr:revisionPtr revIDLastSave="0" documentId="8_{EE246552-8352-4CD8-B245-D5CEB5896D10}" xr6:coauthVersionLast="47" xr6:coauthVersionMax="47" xr10:uidLastSave="{00000000-0000-0000-0000-000000000000}"/>
  <bookViews>
    <workbookView xWindow="-120" yWindow="-120" windowWidth="29040" windowHeight="15720" firstSheet="2" activeTab="2" xr2:uid="{CB4B0BB3-9C9F-45A0-8626-300A382B8296}"/>
  </bookViews>
  <sheets>
    <sheet name="Criteria Summary" sheetId="2" state="hidden" r:id="rId1"/>
    <sheet name="Intro" sheetId="9" r:id="rId2"/>
    <sheet name="Utility_CI" sheetId="7" r:id="rId3"/>
    <sheet name="2023 Fuel Share" sheetId="5" r:id="rId4"/>
    <sheet name="2023 FM Disclosure" sheetId="3" r:id="rId5"/>
    <sheet name="2023 Report Extract" sheetId="1" r:id="rId6"/>
    <sheet name="EF_Tables" sheetId="6" r:id="rId7"/>
    <sheet name="Summary 2023 USCI 121924FMD" sheetId="12" r:id="rId8"/>
  </sheets>
  <externalReferences>
    <externalReference r:id="rId9"/>
    <externalReference r:id="rId10"/>
    <externalReference r:id="rId11"/>
    <externalReference r:id="rId12"/>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4" hidden="1">'2023 FM Disclosure'!$A$1:$S$72</definedName>
    <definedName name="_xlnm._FilterDatabase" localSheetId="3" hidden="1">'2023 Fuel Share'!$A$1:$Y$69</definedName>
    <definedName name="_xlnm._FilterDatabase" localSheetId="5" hidden="1">'2023 Report Extract'!$A$1:$M$1009</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91029" calcMode="manual"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7" l="1"/>
  <c r="T20" i="7" s="1"/>
  <c r="M73" i="5"/>
  <c r="L1040" i="1"/>
  <c r="G72" i="3"/>
  <c r="G74" i="3" s="1"/>
  <c r="R74" i="3"/>
  <c r="P74" i="3"/>
  <c r="I74" i="3"/>
  <c r="S74" i="3"/>
  <c r="T25" i="7" l="1"/>
  <c r="T24" i="7"/>
  <c r="T23" i="7"/>
  <c r="T22" i="7"/>
  <c r="T21" i="7"/>
  <c r="Q1039"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2" i="1"/>
  <c r="BD71" i="12"/>
  <c r="BC71" i="12"/>
  <c r="AT71" i="12"/>
  <c r="AS71" i="12"/>
  <c r="AR71" i="12"/>
  <c r="AQ71" i="12"/>
  <c r="AP71" i="12"/>
  <c r="AO71" i="12"/>
  <c r="AN71" i="12"/>
  <c r="AM71" i="12"/>
  <c r="AL71" i="12"/>
  <c r="AK71" i="12"/>
  <c r="AJ71" i="12"/>
  <c r="AI71" i="12"/>
  <c r="AH71" i="12"/>
  <c r="BD70" i="12"/>
  <c r="BC70" i="12"/>
  <c r="AT70" i="12"/>
  <c r="AS70" i="12"/>
  <c r="AR70" i="12"/>
  <c r="AQ70" i="12"/>
  <c r="AP70" i="12"/>
  <c r="AO70" i="12"/>
  <c r="AN70" i="12"/>
  <c r="AM70" i="12"/>
  <c r="AL70" i="12"/>
  <c r="AK70" i="12"/>
  <c r="AJ70" i="12"/>
  <c r="AI70" i="12"/>
  <c r="AH70" i="12"/>
  <c r="BD69" i="12"/>
  <c r="BC69" i="12"/>
  <c r="AT69" i="12"/>
  <c r="AS69" i="12"/>
  <c r="AR69" i="12"/>
  <c r="AQ69" i="12"/>
  <c r="AP69" i="12"/>
  <c r="AV69" i="12" s="1"/>
  <c r="AO69" i="12"/>
  <c r="AN69" i="12"/>
  <c r="AM69" i="12"/>
  <c r="AL69" i="12"/>
  <c r="AK69" i="12"/>
  <c r="AJ69" i="12"/>
  <c r="AI69" i="12"/>
  <c r="AH69" i="12"/>
  <c r="BD68" i="12"/>
  <c r="BC68" i="12"/>
  <c r="AT68" i="12"/>
  <c r="AS68" i="12"/>
  <c r="AR68" i="12"/>
  <c r="AQ68" i="12"/>
  <c r="AP68" i="12"/>
  <c r="AO68" i="12"/>
  <c r="AN68" i="12"/>
  <c r="AM68" i="12"/>
  <c r="AL68" i="12"/>
  <c r="AK68" i="12"/>
  <c r="AJ68" i="12"/>
  <c r="AI68" i="12"/>
  <c r="AH68" i="12"/>
  <c r="BD67" i="12"/>
  <c r="BC67" i="12"/>
  <c r="AT67" i="12"/>
  <c r="AS67" i="12"/>
  <c r="AR67" i="12"/>
  <c r="AQ67" i="12"/>
  <c r="AP67" i="12"/>
  <c r="AO67" i="12"/>
  <c r="AN67" i="12"/>
  <c r="AM67" i="12"/>
  <c r="AL67" i="12"/>
  <c r="AK67" i="12"/>
  <c r="AJ67" i="12"/>
  <c r="AI67" i="12"/>
  <c r="AH67" i="12"/>
  <c r="BD66" i="12"/>
  <c r="BC66" i="12"/>
  <c r="AT66" i="12"/>
  <c r="AS66" i="12"/>
  <c r="AR66" i="12"/>
  <c r="AQ66" i="12"/>
  <c r="AP66" i="12"/>
  <c r="AO66" i="12"/>
  <c r="AN66" i="12"/>
  <c r="AM66" i="12"/>
  <c r="AL66" i="12"/>
  <c r="AK66" i="12"/>
  <c r="AJ66" i="12"/>
  <c r="AI66" i="12"/>
  <c r="AH66" i="12"/>
  <c r="BD65" i="12"/>
  <c r="BC65" i="12"/>
  <c r="AT65" i="12"/>
  <c r="AS65" i="12"/>
  <c r="AR65" i="12"/>
  <c r="AQ65" i="12"/>
  <c r="AP65" i="12"/>
  <c r="AO65" i="12"/>
  <c r="AN65" i="12"/>
  <c r="AM65" i="12"/>
  <c r="AL65" i="12"/>
  <c r="AK65" i="12"/>
  <c r="AJ65" i="12"/>
  <c r="AI65" i="12"/>
  <c r="AH65" i="12"/>
  <c r="BD64" i="12"/>
  <c r="BC64" i="12"/>
  <c r="AT64" i="12"/>
  <c r="AS64" i="12"/>
  <c r="AR64" i="12"/>
  <c r="AQ64" i="12"/>
  <c r="AP64" i="12"/>
  <c r="AO64" i="12"/>
  <c r="AN64" i="12"/>
  <c r="AM64" i="12"/>
  <c r="AL64" i="12"/>
  <c r="AK64" i="12"/>
  <c r="AJ64" i="12"/>
  <c r="AI64" i="12"/>
  <c r="AH64" i="12"/>
  <c r="BD63" i="12"/>
  <c r="BC63" i="12"/>
  <c r="AT63" i="12"/>
  <c r="AS63" i="12"/>
  <c r="AR63" i="12"/>
  <c r="AQ63" i="12"/>
  <c r="AP63" i="12"/>
  <c r="AO63" i="12"/>
  <c r="AN63" i="12"/>
  <c r="AM63" i="12"/>
  <c r="AL63" i="12"/>
  <c r="AK63" i="12"/>
  <c r="AJ63" i="12"/>
  <c r="AI63" i="12"/>
  <c r="AH63" i="12"/>
  <c r="BD62" i="12"/>
  <c r="BC62" i="12"/>
  <c r="AT62" i="12"/>
  <c r="AS62" i="12"/>
  <c r="AR62" i="12"/>
  <c r="AQ62" i="12"/>
  <c r="AP62" i="12"/>
  <c r="AV62" i="12" s="1"/>
  <c r="AO62" i="12"/>
  <c r="AN62" i="12"/>
  <c r="AM62" i="12"/>
  <c r="AL62" i="12"/>
  <c r="AK62" i="12"/>
  <c r="AJ62" i="12"/>
  <c r="AI62" i="12"/>
  <c r="AH62" i="12"/>
  <c r="BD61" i="12"/>
  <c r="BC61" i="12"/>
  <c r="AT61" i="12"/>
  <c r="AS61" i="12"/>
  <c r="AR61" i="12"/>
  <c r="AQ61" i="12"/>
  <c r="AP61" i="12"/>
  <c r="AO61" i="12"/>
  <c r="AN61" i="12"/>
  <c r="AM61" i="12"/>
  <c r="AL61" i="12"/>
  <c r="AK61" i="12"/>
  <c r="AJ61" i="12"/>
  <c r="AI61" i="12"/>
  <c r="AH61" i="12"/>
  <c r="BD60" i="12"/>
  <c r="BC60" i="12"/>
  <c r="AT60" i="12"/>
  <c r="AS60" i="12"/>
  <c r="AR60" i="12"/>
  <c r="AQ60" i="12"/>
  <c r="AP60" i="12"/>
  <c r="AO60" i="12"/>
  <c r="AN60" i="12"/>
  <c r="AM60" i="12"/>
  <c r="AL60" i="12"/>
  <c r="AK60" i="12"/>
  <c r="AJ60" i="12"/>
  <c r="AI60" i="12"/>
  <c r="AH60" i="12"/>
  <c r="BD59" i="12"/>
  <c r="BC59" i="12"/>
  <c r="AT59" i="12"/>
  <c r="AS59" i="12"/>
  <c r="AR59" i="12"/>
  <c r="AQ59" i="12"/>
  <c r="AP59" i="12"/>
  <c r="AO59" i="12"/>
  <c r="AN59" i="12"/>
  <c r="AM59" i="12"/>
  <c r="AL59" i="12"/>
  <c r="AK59" i="12"/>
  <c r="AJ59" i="12"/>
  <c r="AI59" i="12"/>
  <c r="AH59" i="12"/>
  <c r="BD58" i="12"/>
  <c r="BC58" i="12"/>
  <c r="AT58" i="12"/>
  <c r="AS58" i="12"/>
  <c r="AR58" i="12"/>
  <c r="AQ58" i="12"/>
  <c r="AP58" i="12"/>
  <c r="AO58" i="12"/>
  <c r="AN58" i="12"/>
  <c r="AM58" i="12"/>
  <c r="AL58" i="12"/>
  <c r="AK58" i="12"/>
  <c r="AJ58" i="12"/>
  <c r="AI58" i="12"/>
  <c r="AH58" i="12"/>
  <c r="BD57" i="12"/>
  <c r="BC57" i="12"/>
  <c r="AT57" i="12"/>
  <c r="AS57" i="12"/>
  <c r="AR57" i="12"/>
  <c r="AQ57" i="12"/>
  <c r="AP57" i="12"/>
  <c r="AV57" i="12" s="1"/>
  <c r="AW57" i="12" s="1"/>
  <c r="AO57" i="12"/>
  <c r="AN57" i="12"/>
  <c r="AM57" i="12"/>
  <c r="AL57" i="12"/>
  <c r="AK57" i="12"/>
  <c r="AJ57" i="12"/>
  <c r="AI57" i="12"/>
  <c r="AH57" i="12"/>
  <c r="BD56" i="12"/>
  <c r="BC56" i="12"/>
  <c r="AT56" i="12"/>
  <c r="AS56" i="12"/>
  <c r="AR56" i="12"/>
  <c r="AQ56" i="12"/>
  <c r="AP56" i="12"/>
  <c r="AO56" i="12"/>
  <c r="AN56" i="12"/>
  <c r="AM56" i="12"/>
  <c r="AL56" i="12"/>
  <c r="AK56" i="12"/>
  <c r="AJ56" i="12"/>
  <c r="AI56" i="12"/>
  <c r="AH56" i="12"/>
  <c r="BD55" i="12"/>
  <c r="BC55" i="12"/>
  <c r="AT55" i="12"/>
  <c r="AS55" i="12"/>
  <c r="AR55" i="12"/>
  <c r="AQ55" i="12"/>
  <c r="AP55" i="12"/>
  <c r="AO55" i="12"/>
  <c r="AN55" i="12"/>
  <c r="AM55" i="12"/>
  <c r="AL55" i="12"/>
  <c r="AK55" i="12"/>
  <c r="AJ55" i="12"/>
  <c r="AI55" i="12"/>
  <c r="AH55" i="12"/>
  <c r="BD54" i="12"/>
  <c r="BC54" i="12"/>
  <c r="AT54" i="12"/>
  <c r="AS54" i="12"/>
  <c r="AR54" i="12"/>
  <c r="AQ54" i="12"/>
  <c r="AP54" i="12"/>
  <c r="AV54" i="12" s="1"/>
  <c r="AY54" i="12" s="1"/>
  <c r="AO54" i="12"/>
  <c r="AN54" i="12"/>
  <c r="AM54" i="12"/>
  <c r="AL54" i="12"/>
  <c r="AK54" i="12"/>
  <c r="AJ54" i="12"/>
  <c r="AI54" i="12"/>
  <c r="AH54" i="12"/>
  <c r="BD53" i="12"/>
  <c r="BC53" i="12"/>
  <c r="AT53" i="12"/>
  <c r="AS53" i="12"/>
  <c r="AR53" i="12"/>
  <c r="AQ53" i="12"/>
  <c r="AP53" i="12"/>
  <c r="AO53" i="12"/>
  <c r="AN53" i="12"/>
  <c r="AM53" i="12"/>
  <c r="AL53" i="12"/>
  <c r="AK53" i="12"/>
  <c r="AJ53" i="12"/>
  <c r="AI53" i="12"/>
  <c r="AH53" i="12"/>
  <c r="BD52" i="12"/>
  <c r="BC52" i="12"/>
  <c r="AT52" i="12"/>
  <c r="AS52" i="12"/>
  <c r="AR52" i="12"/>
  <c r="AQ52" i="12"/>
  <c r="AP52" i="12"/>
  <c r="AO52" i="12"/>
  <c r="AN52" i="12"/>
  <c r="AM52" i="12"/>
  <c r="AL52" i="12"/>
  <c r="AK52" i="12"/>
  <c r="AJ52" i="12"/>
  <c r="AI52" i="12"/>
  <c r="AH52" i="12"/>
  <c r="BD51" i="12"/>
  <c r="BC51" i="12"/>
  <c r="AT51" i="12"/>
  <c r="AS51" i="12"/>
  <c r="AR51" i="12"/>
  <c r="AQ51" i="12"/>
  <c r="AP51" i="12"/>
  <c r="AO51" i="12"/>
  <c r="AN51" i="12"/>
  <c r="AM51" i="12"/>
  <c r="AL51" i="12"/>
  <c r="AK51" i="12"/>
  <c r="AJ51" i="12"/>
  <c r="AI51" i="12"/>
  <c r="AH51" i="12"/>
  <c r="BD50" i="12"/>
  <c r="BC50" i="12"/>
  <c r="AT50" i="12"/>
  <c r="AS50" i="12"/>
  <c r="AR50" i="12"/>
  <c r="AQ50" i="12"/>
  <c r="AP50" i="12"/>
  <c r="AO50" i="12"/>
  <c r="AN50" i="12"/>
  <c r="AM50" i="12"/>
  <c r="AL50" i="12"/>
  <c r="AK50" i="12"/>
  <c r="AJ50" i="12"/>
  <c r="AI50" i="12"/>
  <c r="AH50" i="12"/>
  <c r="BD49" i="12"/>
  <c r="BC49" i="12"/>
  <c r="AT49" i="12"/>
  <c r="AS49" i="12"/>
  <c r="AR49" i="12"/>
  <c r="AQ49" i="12"/>
  <c r="AP49" i="12"/>
  <c r="AO49" i="12"/>
  <c r="AN49" i="12"/>
  <c r="AM49" i="12"/>
  <c r="AL49" i="12"/>
  <c r="AK49" i="12"/>
  <c r="AJ49" i="12"/>
  <c r="AI49" i="12"/>
  <c r="AH49" i="12"/>
  <c r="BD48" i="12"/>
  <c r="BC48" i="12"/>
  <c r="AT48" i="12"/>
  <c r="AS48" i="12"/>
  <c r="AR48" i="12"/>
  <c r="AQ48" i="12"/>
  <c r="AP48" i="12"/>
  <c r="AO48" i="12"/>
  <c r="AN48" i="12"/>
  <c r="AM48" i="12"/>
  <c r="AL48" i="12"/>
  <c r="AK48" i="12"/>
  <c r="AJ48" i="12"/>
  <c r="AI48" i="12"/>
  <c r="AH48" i="12"/>
  <c r="BD47" i="12"/>
  <c r="BC47" i="12"/>
  <c r="AT47" i="12"/>
  <c r="AS47" i="12"/>
  <c r="AR47" i="12"/>
  <c r="AQ47" i="12"/>
  <c r="AP47" i="12"/>
  <c r="AO47" i="12"/>
  <c r="AN47" i="12"/>
  <c r="AM47" i="12"/>
  <c r="AL47" i="12"/>
  <c r="AK47" i="12"/>
  <c r="AJ47" i="12"/>
  <c r="AI47" i="12"/>
  <c r="AH47" i="12"/>
  <c r="BD46" i="12"/>
  <c r="BC46" i="12"/>
  <c r="AT46" i="12"/>
  <c r="AS46" i="12"/>
  <c r="AR46" i="12"/>
  <c r="AQ46" i="12"/>
  <c r="AP46" i="12"/>
  <c r="AO46" i="12"/>
  <c r="AN46" i="12"/>
  <c r="AM46" i="12"/>
  <c r="AL46" i="12"/>
  <c r="AK46" i="12"/>
  <c r="AJ46" i="12"/>
  <c r="AI46" i="12"/>
  <c r="AH46" i="12"/>
  <c r="BD45" i="12"/>
  <c r="BC45" i="12"/>
  <c r="AT45" i="12"/>
  <c r="AS45" i="12"/>
  <c r="AR45" i="12"/>
  <c r="AQ45" i="12"/>
  <c r="AP45" i="12"/>
  <c r="AO45" i="12"/>
  <c r="AN45" i="12"/>
  <c r="AM45" i="12"/>
  <c r="AL45" i="12"/>
  <c r="AK45" i="12"/>
  <c r="AJ45" i="12"/>
  <c r="AI45" i="12"/>
  <c r="AH45" i="12"/>
  <c r="BD44" i="12"/>
  <c r="BC44" i="12"/>
  <c r="AT44" i="12"/>
  <c r="AS44" i="12"/>
  <c r="AR44" i="12"/>
  <c r="AQ44" i="12"/>
  <c r="AP44" i="12"/>
  <c r="AV44" i="12" s="1"/>
  <c r="AO44" i="12"/>
  <c r="AN44" i="12"/>
  <c r="AM44" i="12"/>
  <c r="AL44" i="12"/>
  <c r="AK44" i="12"/>
  <c r="AJ44" i="12"/>
  <c r="AI44" i="12"/>
  <c r="AH44" i="12"/>
  <c r="BD43" i="12"/>
  <c r="BC43" i="12"/>
  <c r="AT43" i="12"/>
  <c r="AS43" i="12"/>
  <c r="AR43" i="12"/>
  <c r="AQ43" i="12"/>
  <c r="AP43" i="12"/>
  <c r="AO43" i="12"/>
  <c r="AN43" i="12"/>
  <c r="AM43" i="12"/>
  <c r="AL43" i="12"/>
  <c r="AK43" i="12"/>
  <c r="AJ43" i="12"/>
  <c r="AI43" i="12"/>
  <c r="AH43" i="12"/>
  <c r="BD42" i="12"/>
  <c r="BC42" i="12"/>
  <c r="AT42" i="12"/>
  <c r="AS42" i="12"/>
  <c r="AR42" i="12"/>
  <c r="AQ42" i="12"/>
  <c r="AP42" i="12"/>
  <c r="AO42" i="12"/>
  <c r="AN42" i="12"/>
  <c r="AM42" i="12"/>
  <c r="AL42" i="12"/>
  <c r="AK42" i="12"/>
  <c r="AJ42" i="12"/>
  <c r="AI42" i="12"/>
  <c r="AH42" i="12"/>
  <c r="BD41" i="12"/>
  <c r="BC41" i="12"/>
  <c r="AV41" i="12"/>
  <c r="AW41" i="12" s="1"/>
  <c r="AT41" i="12"/>
  <c r="AS41" i="12"/>
  <c r="AR41" i="12"/>
  <c r="AQ41" i="12"/>
  <c r="AP41" i="12"/>
  <c r="AO41" i="12"/>
  <c r="AN41" i="12"/>
  <c r="AM41" i="12"/>
  <c r="AL41" i="12"/>
  <c r="AK41" i="12"/>
  <c r="AJ41" i="12"/>
  <c r="AI41" i="12"/>
  <c r="AH41" i="12"/>
  <c r="BD40" i="12"/>
  <c r="BC40" i="12"/>
  <c r="AT40" i="12"/>
  <c r="AS40" i="12"/>
  <c r="AR40" i="12"/>
  <c r="AQ40" i="12"/>
  <c r="AP40" i="12"/>
  <c r="AO40" i="12"/>
  <c r="AN40" i="12"/>
  <c r="AM40" i="12"/>
  <c r="AL40" i="12"/>
  <c r="AK40" i="12"/>
  <c r="AJ40" i="12"/>
  <c r="AI40" i="12"/>
  <c r="AH40" i="12"/>
  <c r="BD39" i="12"/>
  <c r="BC39" i="12"/>
  <c r="AT39" i="12"/>
  <c r="AS39" i="12"/>
  <c r="AR39" i="12"/>
  <c r="AQ39" i="12"/>
  <c r="AP39" i="12"/>
  <c r="AO39" i="12"/>
  <c r="AN39" i="12"/>
  <c r="AM39" i="12"/>
  <c r="AL39" i="12"/>
  <c r="AK39" i="12"/>
  <c r="AJ39" i="12"/>
  <c r="AI39" i="12"/>
  <c r="AH39" i="12"/>
  <c r="BD38" i="12"/>
  <c r="BC38" i="12"/>
  <c r="AV38" i="12"/>
  <c r="AW38" i="12" s="1"/>
  <c r="AT38" i="12"/>
  <c r="AS38" i="12"/>
  <c r="AR38" i="12"/>
  <c r="AQ38" i="12"/>
  <c r="AP38" i="12"/>
  <c r="AO38" i="12"/>
  <c r="AN38" i="12"/>
  <c r="AM38" i="12"/>
  <c r="AL38" i="12"/>
  <c r="AK38" i="12"/>
  <c r="AJ38" i="12"/>
  <c r="AI38" i="12"/>
  <c r="AH38" i="12"/>
  <c r="BD37" i="12"/>
  <c r="BC37" i="12"/>
  <c r="AT37" i="12"/>
  <c r="AS37" i="12"/>
  <c r="AR37" i="12"/>
  <c r="AQ37" i="12"/>
  <c r="AP37" i="12"/>
  <c r="AO37" i="12"/>
  <c r="AN37" i="12"/>
  <c r="AM37" i="12"/>
  <c r="AL37" i="12"/>
  <c r="AK37" i="12"/>
  <c r="AJ37" i="12"/>
  <c r="AI37" i="12"/>
  <c r="AH37" i="12"/>
  <c r="BD36" i="12"/>
  <c r="BC36" i="12"/>
  <c r="AT36" i="12"/>
  <c r="AS36" i="12"/>
  <c r="AR36" i="12"/>
  <c r="AQ36" i="12"/>
  <c r="AP36" i="12"/>
  <c r="AO36" i="12"/>
  <c r="AN36" i="12"/>
  <c r="AM36" i="12"/>
  <c r="AL36" i="12"/>
  <c r="AK36" i="12"/>
  <c r="AJ36" i="12"/>
  <c r="AI36" i="12"/>
  <c r="AH36" i="12"/>
  <c r="BD35" i="12"/>
  <c r="BC35" i="12"/>
  <c r="AT35" i="12"/>
  <c r="AS35" i="12"/>
  <c r="AR35" i="12"/>
  <c r="AQ35" i="12"/>
  <c r="AP35" i="12"/>
  <c r="AO35" i="12"/>
  <c r="AN35" i="12"/>
  <c r="AM35" i="12"/>
  <c r="AL35" i="12"/>
  <c r="AK35" i="12"/>
  <c r="AJ35" i="12"/>
  <c r="AI35" i="12"/>
  <c r="AH35" i="12"/>
  <c r="BD34" i="12"/>
  <c r="BC34" i="12"/>
  <c r="AT34" i="12"/>
  <c r="AS34" i="12"/>
  <c r="AR34" i="12"/>
  <c r="AQ34" i="12"/>
  <c r="AP34" i="12"/>
  <c r="AO34" i="12"/>
  <c r="AN34" i="12"/>
  <c r="AM34" i="12"/>
  <c r="AL34" i="12"/>
  <c r="AK34" i="12"/>
  <c r="AJ34" i="12"/>
  <c r="AI34" i="12"/>
  <c r="AH34" i="12"/>
  <c r="BD33" i="12"/>
  <c r="BC33" i="12"/>
  <c r="AT33" i="12"/>
  <c r="AS33" i="12"/>
  <c r="AR33" i="12"/>
  <c r="AQ33" i="12"/>
  <c r="AP33" i="12"/>
  <c r="AO33" i="12"/>
  <c r="AN33" i="12"/>
  <c r="AM33" i="12"/>
  <c r="AL33" i="12"/>
  <c r="AK33" i="12"/>
  <c r="AJ33" i="12"/>
  <c r="AI33" i="12"/>
  <c r="AH33" i="12"/>
  <c r="BD32" i="12"/>
  <c r="BC32" i="12"/>
  <c r="AT32" i="12"/>
  <c r="AS32" i="12"/>
  <c r="AR32" i="12"/>
  <c r="AQ32" i="12"/>
  <c r="AP32" i="12"/>
  <c r="AV32" i="12" s="1"/>
  <c r="AW32" i="12" s="1"/>
  <c r="AO32" i="12"/>
  <c r="AN32" i="12"/>
  <c r="AM32" i="12"/>
  <c r="AL32" i="12"/>
  <c r="AK32" i="12"/>
  <c r="AJ32" i="12"/>
  <c r="AI32" i="12"/>
  <c r="AH32" i="12"/>
  <c r="BD31" i="12"/>
  <c r="BC31" i="12"/>
  <c r="AT31" i="12"/>
  <c r="AS31" i="12"/>
  <c r="AR31" i="12"/>
  <c r="AQ31" i="12"/>
  <c r="AP31" i="12"/>
  <c r="AO31" i="12"/>
  <c r="AN31" i="12"/>
  <c r="AM31" i="12"/>
  <c r="AL31" i="12"/>
  <c r="AK31" i="12"/>
  <c r="AJ31" i="12"/>
  <c r="AI31" i="12"/>
  <c r="AH31" i="12"/>
  <c r="BD30" i="12"/>
  <c r="BC30" i="12"/>
  <c r="AT30" i="12"/>
  <c r="AS30" i="12"/>
  <c r="AR30" i="12"/>
  <c r="AQ30" i="12"/>
  <c r="AP30" i="12"/>
  <c r="AO30" i="12"/>
  <c r="AN30" i="12"/>
  <c r="AM30" i="12"/>
  <c r="AL30" i="12"/>
  <c r="AK30" i="12"/>
  <c r="AJ30" i="12"/>
  <c r="AI30" i="12"/>
  <c r="AH30" i="12"/>
  <c r="BD29" i="12"/>
  <c r="BC29" i="12"/>
  <c r="AT29" i="12"/>
  <c r="AS29" i="12"/>
  <c r="AR29" i="12"/>
  <c r="AQ29" i="12"/>
  <c r="AP29" i="12"/>
  <c r="AO29" i="12"/>
  <c r="AN29" i="12"/>
  <c r="AM29" i="12"/>
  <c r="AL29" i="12"/>
  <c r="AK29" i="12"/>
  <c r="AJ29" i="12"/>
  <c r="AI29" i="12"/>
  <c r="AH29" i="12"/>
  <c r="BD28" i="12"/>
  <c r="BC28" i="12"/>
  <c r="AT28" i="12"/>
  <c r="AS28" i="12"/>
  <c r="AR28" i="12"/>
  <c r="AQ28" i="12"/>
  <c r="AP28" i="12"/>
  <c r="AO28" i="12"/>
  <c r="AN28" i="12"/>
  <c r="AM28" i="12"/>
  <c r="AL28" i="12"/>
  <c r="AK28" i="12"/>
  <c r="AJ28" i="12"/>
  <c r="AI28" i="12"/>
  <c r="AH28" i="12"/>
  <c r="BD27" i="12"/>
  <c r="BC27" i="12"/>
  <c r="AT27" i="12"/>
  <c r="AS27" i="12"/>
  <c r="AR27" i="12"/>
  <c r="AQ27" i="12"/>
  <c r="AP27" i="12"/>
  <c r="AO27" i="12"/>
  <c r="AN27" i="12"/>
  <c r="AM27" i="12"/>
  <c r="AL27" i="12"/>
  <c r="AK27" i="12"/>
  <c r="AJ27" i="12"/>
  <c r="AI27" i="12"/>
  <c r="AH27" i="12"/>
  <c r="BD26" i="12"/>
  <c r="BC26" i="12"/>
  <c r="AT26" i="12"/>
  <c r="AS26" i="12"/>
  <c r="AR26" i="12"/>
  <c r="AQ26" i="12"/>
  <c r="AP26" i="12"/>
  <c r="AO26" i="12"/>
  <c r="AN26" i="12"/>
  <c r="AM26" i="12"/>
  <c r="AL26" i="12"/>
  <c r="AK26" i="12"/>
  <c r="AJ26" i="12"/>
  <c r="AI26" i="12"/>
  <c r="AH26" i="12"/>
  <c r="BD25" i="12"/>
  <c r="BC25" i="12"/>
  <c r="AV25" i="12"/>
  <c r="AX25" i="12" s="1"/>
  <c r="AT25" i="12"/>
  <c r="AS25" i="12"/>
  <c r="AR25" i="12"/>
  <c r="AQ25" i="12"/>
  <c r="AP25" i="12"/>
  <c r="AO25" i="12"/>
  <c r="AN25" i="12"/>
  <c r="AM25" i="12"/>
  <c r="AL25" i="12"/>
  <c r="AK25" i="12"/>
  <c r="AJ25" i="12"/>
  <c r="AI25" i="12"/>
  <c r="AH25" i="12"/>
  <c r="BD24" i="12"/>
  <c r="BC24" i="12"/>
  <c r="AT24" i="12"/>
  <c r="AS24" i="12"/>
  <c r="AR24" i="12"/>
  <c r="AQ24" i="12"/>
  <c r="AP24" i="12"/>
  <c r="AO24" i="12"/>
  <c r="AN24" i="12"/>
  <c r="AM24" i="12"/>
  <c r="AL24" i="12"/>
  <c r="AK24" i="12"/>
  <c r="AJ24" i="12"/>
  <c r="AI24" i="12"/>
  <c r="AH24" i="12"/>
  <c r="BD23" i="12"/>
  <c r="BC23" i="12"/>
  <c r="AT23" i="12"/>
  <c r="AS23" i="12"/>
  <c r="AR23" i="12"/>
  <c r="AQ23" i="12"/>
  <c r="AP23" i="12"/>
  <c r="AO23" i="12"/>
  <c r="AN23" i="12"/>
  <c r="AM23" i="12"/>
  <c r="AL23" i="12"/>
  <c r="AK23" i="12"/>
  <c r="AJ23" i="12"/>
  <c r="AI23" i="12"/>
  <c r="AH23" i="12"/>
  <c r="BD22" i="12"/>
  <c r="BC22" i="12"/>
  <c r="AV22" i="12"/>
  <c r="AW22" i="12" s="1"/>
  <c r="AT22" i="12"/>
  <c r="AS22" i="12"/>
  <c r="AR22" i="12"/>
  <c r="AQ22" i="12"/>
  <c r="AP22" i="12"/>
  <c r="AO22" i="12"/>
  <c r="AN22" i="12"/>
  <c r="AM22" i="12"/>
  <c r="AL22" i="12"/>
  <c r="AK22" i="12"/>
  <c r="AJ22" i="12"/>
  <c r="AI22" i="12"/>
  <c r="AH22" i="12"/>
  <c r="BD21" i="12"/>
  <c r="BC21" i="12"/>
  <c r="AT21" i="12"/>
  <c r="AS21" i="12"/>
  <c r="AR21" i="12"/>
  <c r="AQ21" i="12"/>
  <c r="AP21" i="12"/>
  <c r="AO21" i="12"/>
  <c r="AN21" i="12"/>
  <c r="AM21" i="12"/>
  <c r="AL21" i="12"/>
  <c r="AK21" i="12"/>
  <c r="AJ21" i="12"/>
  <c r="AI21" i="12"/>
  <c r="AH21" i="12"/>
  <c r="BD20" i="12"/>
  <c r="BC20" i="12"/>
  <c r="AT20" i="12"/>
  <c r="AS20" i="12"/>
  <c r="AR20" i="12"/>
  <c r="AQ20" i="12"/>
  <c r="AP20" i="12"/>
  <c r="AO20" i="12"/>
  <c r="AN20" i="12"/>
  <c r="AM20" i="12"/>
  <c r="AL20" i="12"/>
  <c r="AK20" i="12"/>
  <c r="AJ20" i="12"/>
  <c r="AI20" i="12"/>
  <c r="AH20" i="12"/>
  <c r="BD19" i="12"/>
  <c r="BC19" i="12"/>
  <c r="AT19" i="12"/>
  <c r="AS19" i="12"/>
  <c r="AR19" i="12"/>
  <c r="AQ19" i="12"/>
  <c r="AP19" i="12"/>
  <c r="AO19" i="12"/>
  <c r="AN19" i="12"/>
  <c r="AM19" i="12"/>
  <c r="AL19" i="12"/>
  <c r="AK19" i="12"/>
  <c r="AJ19" i="12"/>
  <c r="AI19" i="12"/>
  <c r="AH19" i="12"/>
  <c r="BD18" i="12"/>
  <c r="BC18" i="12"/>
  <c r="AT18" i="12"/>
  <c r="AS18" i="12"/>
  <c r="AR18" i="12"/>
  <c r="AQ18" i="12"/>
  <c r="AP18" i="12"/>
  <c r="AO18" i="12"/>
  <c r="AN18" i="12"/>
  <c r="AM18" i="12"/>
  <c r="AL18" i="12"/>
  <c r="AK18" i="12"/>
  <c r="AJ18" i="12"/>
  <c r="AI18" i="12"/>
  <c r="AH18" i="12"/>
  <c r="BD17" i="12"/>
  <c r="BC17" i="12"/>
  <c r="AT17" i="12"/>
  <c r="AS17" i="12"/>
  <c r="AR17" i="12"/>
  <c r="AQ17" i="12"/>
  <c r="AP17" i="12"/>
  <c r="AO17" i="12"/>
  <c r="AN17" i="12"/>
  <c r="AM17" i="12"/>
  <c r="AL17" i="12"/>
  <c r="AK17" i="12"/>
  <c r="AJ17" i="12"/>
  <c r="AI17" i="12"/>
  <c r="AH17" i="12"/>
  <c r="BD16" i="12"/>
  <c r="BC16" i="12"/>
  <c r="AT16" i="12"/>
  <c r="AS16" i="12"/>
  <c r="AR16" i="12"/>
  <c r="AQ16" i="12"/>
  <c r="AP16" i="12"/>
  <c r="AO16" i="12"/>
  <c r="AN16" i="12"/>
  <c r="AM16" i="12"/>
  <c r="AL16" i="12"/>
  <c r="AK16" i="12"/>
  <c r="AJ16" i="12"/>
  <c r="AI16" i="12"/>
  <c r="AH16" i="12"/>
  <c r="BD15" i="12"/>
  <c r="BC15" i="12"/>
  <c r="AT15" i="12"/>
  <c r="AS15" i="12"/>
  <c r="AR15" i="12"/>
  <c r="AQ15" i="12"/>
  <c r="AP15" i="12"/>
  <c r="AO15" i="12"/>
  <c r="AN15" i="12"/>
  <c r="AM15" i="12"/>
  <c r="AL15" i="12"/>
  <c r="AK15" i="12"/>
  <c r="AJ15" i="12"/>
  <c r="AI15" i="12"/>
  <c r="AH15" i="12"/>
  <c r="BD14" i="12"/>
  <c r="BC14" i="12"/>
  <c r="AT14" i="12"/>
  <c r="AS14" i="12"/>
  <c r="AR14" i="12"/>
  <c r="AQ14" i="12"/>
  <c r="AP14" i="12"/>
  <c r="AO14" i="12"/>
  <c r="AN14" i="12"/>
  <c r="AM14" i="12"/>
  <c r="AL14" i="12"/>
  <c r="AK14" i="12"/>
  <c r="AJ14" i="12"/>
  <c r="AI14" i="12"/>
  <c r="AH14" i="12"/>
  <c r="BD13" i="12"/>
  <c r="BC13" i="12"/>
  <c r="AT13" i="12"/>
  <c r="AS13" i="12"/>
  <c r="AR13" i="12"/>
  <c r="AQ13" i="12"/>
  <c r="AP13" i="12"/>
  <c r="AO13" i="12"/>
  <c r="AN13" i="12"/>
  <c r="AM13" i="12"/>
  <c r="AL13" i="12"/>
  <c r="AK13" i="12"/>
  <c r="AJ13" i="12"/>
  <c r="AI13" i="12"/>
  <c r="AH13" i="12"/>
  <c r="BD12" i="12"/>
  <c r="BC12" i="12"/>
  <c r="AT12" i="12"/>
  <c r="AS12" i="12"/>
  <c r="AR12" i="12"/>
  <c r="AQ12" i="12"/>
  <c r="AP12" i="12"/>
  <c r="AO12" i="12"/>
  <c r="AN12" i="12"/>
  <c r="AM12" i="12"/>
  <c r="AL12" i="12"/>
  <c r="AK12" i="12"/>
  <c r="AJ12" i="12"/>
  <c r="AI12" i="12"/>
  <c r="AH12" i="12"/>
  <c r="BD11" i="12"/>
  <c r="BC11" i="12"/>
  <c r="AT11" i="12"/>
  <c r="AS11" i="12"/>
  <c r="AR11" i="12"/>
  <c r="AQ11" i="12"/>
  <c r="AP11" i="12"/>
  <c r="AO11" i="12"/>
  <c r="AN11" i="12"/>
  <c r="AM11" i="12"/>
  <c r="AL11" i="12"/>
  <c r="AK11" i="12"/>
  <c r="AJ11" i="12"/>
  <c r="AI11" i="12"/>
  <c r="AH11" i="12"/>
  <c r="BD10" i="12"/>
  <c r="BC10" i="12"/>
  <c r="AT10" i="12"/>
  <c r="AS10" i="12"/>
  <c r="AR10" i="12"/>
  <c r="AQ10" i="12"/>
  <c r="AP10" i="12"/>
  <c r="AO10" i="12"/>
  <c r="AN10" i="12"/>
  <c r="AM10" i="12"/>
  <c r="AL10" i="12"/>
  <c r="AK10" i="12"/>
  <c r="AJ10" i="12"/>
  <c r="AI10" i="12"/>
  <c r="AH10" i="12"/>
  <c r="BD9" i="12"/>
  <c r="BC9" i="12"/>
  <c r="AT9" i="12"/>
  <c r="AS9" i="12"/>
  <c r="AR9" i="12"/>
  <c r="AQ9" i="12"/>
  <c r="AP9" i="12"/>
  <c r="AO9" i="12"/>
  <c r="AN9" i="12"/>
  <c r="AM9" i="12"/>
  <c r="AL9" i="12"/>
  <c r="AK9" i="12"/>
  <c r="AJ9" i="12"/>
  <c r="AI9" i="12"/>
  <c r="AH9" i="12"/>
  <c r="BD8" i="12"/>
  <c r="BC8" i="12"/>
  <c r="AT8" i="12"/>
  <c r="AS8" i="12"/>
  <c r="AR8" i="12"/>
  <c r="AQ8" i="12"/>
  <c r="AP8" i="12"/>
  <c r="AO8" i="12"/>
  <c r="AN8" i="12"/>
  <c r="AM8" i="12"/>
  <c r="AL8" i="12"/>
  <c r="AK8" i="12"/>
  <c r="AJ8" i="12"/>
  <c r="AI8" i="12"/>
  <c r="AH8" i="12"/>
  <c r="BD7" i="12"/>
  <c r="BC7" i="12"/>
  <c r="AT7" i="12"/>
  <c r="AS7" i="12"/>
  <c r="AR7" i="12"/>
  <c r="AQ7" i="12"/>
  <c r="AP7" i="12"/>
  <c r="AO7" i="12"/>
  <c r="AN7" i="12"/>
  <c r="AM7" i="12"/>
  <c r="AL7" i="12"/>
  <c r="AK7" i="12"/>
  <c r="AJ7" i="12"/>
  <c r="AI7" i="12"/>
  <c r="AH7" i="12"/>
  <c r="BD6" i="12"/>
  <c r="BC6" i="12"/>
  <c r="AT6" i="12"/>
  <c r="AS6" i="12"/>
  <c r="AR6" i="12"/>
  <c r="AQ6" i="12"/>
  <c r="AP6" i="12"/>
  <c r="AV6" i="12" s="1"/>
  <c r="AW6" i="12" s="1"/>
  <c r="AO6" i="12"/>
  <c r="AN6" i="12"/>
  <c r="AM6" i="12"/>
  <c r="AL6" i="12"/>
  <c r="AK6" i="12"/>
  <c r="AJ6" i="12"/>
  <c r="AI6" i="12"/>
  <c r="AH6" i="12"/>
  <c r="BD5" i="12"/>
  <c r="BC5" i="12"/>
  <c r="AT5" i="12"/>
  <c r="AS5" i="12"/>
  <c r="AR5" i="12"/>
  <c r="AQ5" i="12"/>
  <c r="AP5" i="12"/>
  <c r="AO5" i="12"/>
  <c r="AN5" i="12"/>
  <c r="AM5" i="12"/>
  <c r="AL5" i="12"/>
  <c r="AK5" i="12"/>
  <c r="AJ5" i="12"/>
  <c r="AI5" i="12"/>
  <c r="AH5" i="12"/>
  <c r="BD4" i="12"/>
  <c r="BC4" i="12"/>
  <c r="AT4" i="12"/>
  <c r="AS4" i="12"/>
  <c r="AR4" i="12"/>
  <c r="AQ4" i="12"/>
  <c r="AP4" i="12"/>
  <c r="AO4" i="12"/>
  <c r="AN4" i="12"/>
  <c r="AM4" i="12"/>
  <c r="AL4" i="12"/>
  <c r="AK4" i="12"/>
  <c r="AJ4" i="12"/>
  <c r="AI4" i="12"/>
  <c r="AH4" i="12"/>
  <c r="BD3" i="12"/>
  <c r="BC3" i="12"/>
  <c r="AT3" i="12"/>
  <c r="AS3" i="12"/>
  <c r="AR3" i="12"/>
  <c r="AQ3" i="12"/>
  <c r="AP3" i="12"/>
  <c r="AO3" i="12"/>
  <c r="AN3" i="12"/>
  <c r="AM3" i="12"/>
  <c r="AL3" i="12"/>
  <c r="AK3" i="12"/>
  <c r="AJ3" i="12"/>
  <c r="AI3" i="12"/>
  <c r="AH3" i="12"/>
  <c r="AV9" i="12" l="1"/>
  <c r="AX9" i="12" s="1"/>
  <c r="AZ6" i="12"/>
  <c r="AY25" i="12"/>
  <c r="AX22" i="12"/>
  <c r="AV40" i="12"/>
  <c r="AW40" i="12" s="1"/>
  <c r="AZ44" i="12"/>
  <c r="AW59" i="12"/>
  <c r="BA59" i="12" s="1"/>
  <c r="AV60" i="12"/>
  <c r="AZ60" i="12" s="1"/>
  <c r="AY9" i="12"/>
  <c r="AY41" i="12"/>
  <c r="AX59" i="12"/>
  <c r="AX38" i="12"/>
  <c r="BA38" i="12" s="1"/>
  <c r="AY57" i="12"/>
  <c r="AZ59" i="12"/>
  <c r="AZ38" i="12"/>
  <c r="AV53" i="12"/>
  <c r="AW53" i="12" s="1"/>
  <c r="AX54" i="12"/>
  <c r="AV16" i="12"/>
  <c r="AW16" i="12" s="1"/>
  <c r="AV19" i="12"/>
  <c r="AY19" i="12" s="1"/>
  <c r="AV59" i="12"/>
  <c r="AY59" i="12" s="1"/>
  <c r="AX70" i="12"/>
  <c r="AZ54" i="12"/>
  <c r="AV11" i="12"/>
  <c r="AV48" i="12"/>
  <c r="AW48" i="12" s="1"/>
  <c r="AV17" i="12"/>
  <c r="AZ17" i="12" s="1"/>
  <c r="AV12" i="12"/>
  <c r="AX12" i="12" s="1"/>
  <c r="AV28" i="12"/>
  <c r="AZ28" i="12" s="1"/>
  <c r="AX66" i="12"/>
  <c r="AV70" i="12"/>
  <c r="AZ70" i="12" s="1"/>
  <c r="AV66" i="12"/>
  <c r="AW66" i="12" s="1"/>
  <c r="AX62" i="12"/>
  <c r="AX60" i="12"/>
  <c r="AW60" i="12"/>
  <c r="AY60" i="12"/>
  <c r="AY62" i="12"/>
  <c r="AY23" i="12"/>
  <c r="AX40" i="12"/>
  <c r="AZ40" i="12"/>
  <c r="AW55" i="12"/>
  <c r="AY58" i="12"/>
  <c r="AY40" i="12"/>
  <c r="AZ58" i="12"/>
  <c r="AW37" i="12"/>
  <c r="AX37" i="12"/>
  <c r="AZ53" i="12"/>
  <c r="AX16" i="12"/>
  <c r="AW23" i="12"/>
  <c r="AZ62" i="12"/>
  <c r="AW62" i="12"/>
  <c r="BA62" i="12" s="1"/>
  <c r="AW69" i="12"/>
  <c r="AZ69" i="12"/>
  <c r="AX32" i="12"/>
  <c r="AW68" i="12"/>
  <c r="AX69" i="12"/>
  <c r="AZ35" i="12"/>
  <c r="AX11" i="12"/>
  <c r="AW11" i="12"/>
  <c r="AW30" i="12"/>
  <c r="AY32" i="12"/>
  <c r="AX48" i="12"/>
  <c r="AX68" i="12"/>
  <c r="AY69" i="12"/>
  <c r="AZ16" i="12"/>
  <c r="AW29" i="12"/>
  <c r="AX30" i="12"/>
  <c r="AZ32" i="12"/>
  <c r="AW33" i="12"/>
  <c r="AY11" i="12"/>
  <c r="AX28" i="12"/>
  <c r="AW28" i="12"/>
  <c r="AY28" i="12"/>
  <c r="AW46" i="12"/>
  <c r="AZ23" i="12"/>
  <c r="AZ42" i="12"/>
  <c r="AZ11" i="12"/>
  <c r="AX46" i="12"/>
  <c r="AZ48" i="12"/>
  <c r="AY66" i="12"/>
  <c r="AZ67" i="12"/>
  <c r="AX44" i="12"/>
  <c r="AW44" i="12"/>
  <c r="AY44" i="12"/>
  <c r="AV51" i="12"/>
  <c r="AZ51" i="12" s="1"/>
  <c r="AW54" i="12"/>
  <c r="BA54" i="12" s="1"/>
  <c r="AX57" i="12"/>
  <c r="BA57" i="12" s="1"/>
  <c r="AV67" i="12"/>
  <c r="AW67" i="12" s="1"/>
  <c r="AW70" i="12"/>
  <c r="AX41" i="12"/>
  <c r="AX6" i="12"/>
  <c r="BA6" i="12" s="1"/>
  <c r="AV64" i="12"/>
  <c r="AY64" i="12" s="1"/>
  <c r="AW25" i="12"/>
  <c r="BA25" i="12" s="1"/>
  <c r="AV35" i="12"/>
  <c r="AV29" i="12"/>
  <c r="AY29" i="12" s="1"/>
  <c r="AY38" i="12"/>
  <c r="AZ41" i="12"/>
  <c r="AV45" i="12"/>
  <c r="AW45" i="12" s="1"/>
  <c r="AZ57" i="12"/>
  <c r="AV61" i="12"/>
  <c r="AW61" i="12" s="1"/>
  <c r="AY70" i="12"/>
  <c r="AY6" i="12"/>
  <c r="AZ9" i="12"/>
  <c r="AV13" i="12"/>
  <c r="AY13" i="12" s="1"/>
  <c r="AY22" i="12"/>
  <c r="AZ25" i="12"/>
  <c r="AV10" i="12"/>
  <c r="AX10" i="12" s="1"/>
  <c r="AZ22" i="12"/>
  <c r="AV26" i="12"/>
  <c r="AX26" i="12" s="1"/>
  <c r="AV42" i="12"/>
  <c r="AY42" i="12" s="1"/>
  <c r="AV58" i="12"/>
  <c r="AW58" i="12" s="1"/>
  <c r="AZ19" i="12"/>
  <c r="AV23" i="12"/>
  <c r="AX23" i="12" s="1"/>
  <c r="AV39" i="12"/>
  <c r="AZ39" i="12" s="1"/>
  <c r="AV55" i="12"/>
  <c r="AY55" i="12" s="1"/>
  <c r="AV71" i="12"/>
  <c r="AZ71" i="12" s="1"/>
  <c r="AV20" i="12"/>
  <c r="AZ20" i="12" s="1"/>
  <c r="AV36" i="12"/>
  <c r="AZ36" i="12" s="1"/>
  <c r="AV52" i="12"/>
  <c r="AX52" i="12" s="1"/>
  <c r="AV68" i="12"/>
  <c r="AY68" i="12" s="1"/>
  <c r="AV33" i="12"/>
  <c r="AZ33" i="12" s="1"/>
  <c r="AV49" i="12"/>
  <c r="AW49" i="12" s="1"/>
  <c r="AV65" i="12"/>
  <c r="AX65" i="12" s="1"/>
  <c r="AV4" i="12"/>
  <c r="AZ4" i="12" s="1"/>
  <c r="AV14" i="12"/>
  <c r="AW14" i="12" s="1"/>
  <c r="AV30" i="12"/>
  <c r="AY30" i="12" s="1"/>
  <c r="AV46" i="12"/>
  <c r="AV27" i="12"/>
  <c r="AX27" i="12" s="1"/>
  <c r="AV43" i="12"/>
  <c r="AW9" i="12"/>
  <c r="AV8" i="12"/>
  <c r="AX8" i="12" s="1"/>
  <c r="AV24" i="12"/>
  <c r="AW24" i="12" s="1"/>
  <c r="AV56" i="12"/>
  <c r="AX56" i="12" s="1"/>
  <c r="AV3" i="12"/>
  <c r="AZ3" i="12" s="1"/>
  <c r="AV5" i="12"/>
  <c r="AZ5" i="12" s="1"/>
  <c r="AV21" i="12"/>
  <c r="AZ21" i="12" s="1"/>
  <c r="AV37" i="12"/>
  <c r="AV18" i="12"/>
  <c r="AX18" i="12" s="1"/>
  <c r="AV34" i="12"/>
  <c r="AW34" i="12" s="1"/>
  <c r="AV50" i="12"/>
  <c r="AV15" i="12"/>
  <c r="AV31" i="12"/>
  <c r="AV47" i="12"/>
  <c r="AV63" i="12"/>
  <c r="AW63" i="12" s="1"/>
  <c r="BA63" i="12" s="1"/>
  <c r="AV7" i="12"/>
  <c r="AW7" i="12" s="1"/>
  <c r="V36" i="7"/>
  <c r="S36" i="7" s="1"/>
  <c r="V35" i="7"/>
  <c r="L19" i="7"/>
  <c r="M22" i="7" s="1"/>
  <c r="B71" i="3"/>
  <c r="C71" i="3"/>
  <c r="D71" i="3"/>
  <c r="E71" i="3"/>
  <c r="F71" i="3"/>
  <c r="G71" i="3"/>
  <c r="H71" i="3"/>
  <c r="I71" i="3"/>
  <c r="J71" i="3"/>
  <c r="K71" i="3"/>
  <c r="L71" i="3"/>
  <c r="M71" i="3"/>
  <c r="N71" i="3"/>
  <c r="O71" i="3"/>
  <c r="P71" i="3"/>
  <c r="Q71" i="3"/>
  <c r="R71" i="3"/>
  <c r="A2" i="3" a="1"/>
  <c r="A2" i="3" s="1"/>
  <c r="B2" i="3" s="1"/>
  <c r="AY12" i="12" l="1"/>
  <c r="BA9" i="12"/>
  <c r="AY16" i="12"/>
  <c r="AW13" i="12"/>
  <c r="M25" i="7"/>
  <c r="M24" i="7"/>
  <c r="M23" i="7"/>
  <c r="BA22" i="12"/>
  <c r="AX13" i="12"/>
  <c r="AW12" i="12"/>
  <c r="AZ12" i="12"/>
  <c r="S71" i="3"/>
  <c r="AX5" i="12"/>
  <c r="AW17" i="12"/>
  <c r="AX53" i="12"/>
  <c r="BA40" i="12"/>
  <c r="AY53" i="12"/>
  <c r="BA53" i="12" s="1"/>
  <c r="AX19" i="12"/>
  <c r="AW39" i="12"/>
  <c r="AW19" i="12"/>
  <c r="AY17" i="12"/>
  <c r="AY65" i="12"/>
  <c r="AZ68" i="12"/>
  <c r="BA68" i="12" s="1"/>
  <c r="AX39" i="12"/>
  <c r="BA16" i="12"/>
  <c r="AW65" i="12"/>
  <c r="BA44" i="12"/>
  <c r="AY48" i="12"/>
  <c r="AZ10" i="12"/>
  <c r="AX29" i="12"/>
  <c r="AZ26" i="12"/>
  <c r="AX17" i="12"/>
  <c r="AY7" i="12"/>
  <c r="AY4" i="12"/>
  <c r="AW42" i="12"/>
  <c r="AY5" i="12"/>
  <c r="BA28" i="12"/>
  <c r="AZ66" i="12"/>
  <c r="BA66" i="12" s="1"/>
  <c r="BA32" i="12"/>
  <c r="AW18" i="12"/>
  <c r="BA18" i="12" s="1"/>
  <c r="BA41" i="12"/>
  <c r="AW8" i="12"/>
  <c r="AY24" i="12"/>
  <c r="AX20" i="12"/>
  <c r="AY20" i="12"/>
  <c r="AX24" i="12"/>
  <c r="AZ56" i="12"/>
  <c r="AX45" i="12"/>
  <c r="AZ45" i="12"/>
  <c r="AW56" i="12"/>
  <c r="AZ8" i="12"/>
  <c r="AY56" i="12"/>
  <c r="AY39" i="12"/>
  <c r="AX21" i="12"/>
  <c r="AZ24" i="12"/>
  <c r="AX63" i="12"/>
  <c r="AY63" i="12"/>
  <c r="AZ63" i="12"/>
  <c r="AY43" i="12"/>
  <c r="AX43" i="12"/>
  <c r="AX4" i="12"/>
  <c r="AY21" i="12"/>
  <c r="AX71" i="12"/>
  <c r="AW52" i="12"/>
  <c r="BA52" i="12" s="1"/>
  <c r="AX55" i="12"/>
  <c r="AW36" i="12"/>
  <c r="AW20" i="12"/>
  <c r="AX47" i="12"/>
  <c r="AY47" i="12"/>
  <c r="AZ47" i="12"/>
  <c r="AY49" i="12"/>
  <c r="AX49" i="12"/>
  <c r="AW21" i="12"/>
  <c r="AY36" i="12"/>
  <c r="BA23" i="12"/>
  <c r="AZ31" i="12"/>
  <c r="AY31" i="12"/>
  <c r="AX31" i="12"/>
  <c r="AZ46" i="12"/>
  <c r="AY46" i="12"/>
  <c r="AZ30" i="12"/>
  <c r="AZ49" i="12"/>
  <c r="AW47" i="12"/>
  <c r="BA48" i="12"/>
  <c r="AY26" i="12"/>
  <c r="BA69" i="12"/>
  <c r="AX36" i="12"/>
  <c r="AX58" i="12"/>
  <c r="BA58" i="12" s="1"/>
  <c r="AY15" i="12"/>
  <c r="AZ15" i="12"/>
  <c r="AX15" i="12"/>
  <c r="AY35" i="12"/>
  <c r="AX35" i="12"/>
  <c r="AW35" i="12"/>
  <c r="AZ29" i="12"/>
  <c r="AY71" i="12"/>
  <c r="AY52" i="12"/>
  <c r="AZ7" i="12"/>
  <c r="AX61" i="12"/>
  <c r="AZ50" i="12"/>
  <c r="AY50" i="12"/>
  <c r="AY14" i="12"/>
  <c r="AX14" i="12"/>
  <c r="AW26" i="12"/>
  <c r="AW27" i="12"/>
  <c r="AW50" i="12"/>
  <c r="AW4" i="12"/>
  <c r="AY51" i="12"/>
  <c r="AX51" i="12"/>
  <c r="AY34" i="12"/>
  <c r="AZ34" i="12"/>
  <c r="AX64" i="12"/>
  <c r="AW64" i="12"/>
  <c r="BA29" i="12"/>
  <c r="BA30" i="12"/>
  <c r="AZ64" i="12"/>
  <c r="BA60" i="12"/>
  <c r="AY18" i="12"/>
  <c r="AZ18" i="12"/>
  <c r="AY8" i="12"/>
  <c r="AY10" i="12"/>
  <c r="AZ13" i="12"/>
  <c r="BA13" i="12" s="1"/>
  <c r="AZ14" i="12"/>
  <c r="AZ52" i="12"/>
  <c r="AW15" i="12"/>
  <c r="BA15" i="12" s="1"/>
  <c r="AZ61" i="12"/>
  <c r="AY37" i="12"/>
  <c r="BA37" i="12" s="1"/>
  <c r="AZ37" i="12"/>
  <c r="AX7" i="12"/>
  <c r="BA7" i="12" s="1"/>
  <c r="AW10" i="12"/>
  <c r="AX50" i="12"/>
  <c r="AW71" i="12"/>
  <c r="AY61" i="12"/>
  <c r="AX42" i="12"/>
  <c r="BA70" i="12"/>
  <c r="AW5" i="12"/>
  <c r="AX33" i="12"/>
  <c r="BA33" i="12" s="1"/>
  <c r="BA12" i="12"/>
  <c r="AY33" i="12"/>
  <c r="AY67" i="12"/>
  <c r="BA67" i="12" s="1"/>
  <c r="AX67" i="12"/>
  <c r="AY45" i="12"/>
  <c r="AZ55" i="12"/>
  <c r="AZ65" i="12"/>
  <c r="AZ43" i="12"/>
  <c r="AY3" i="12"/>
  <c r="AX3" i="12"/>
  <c r="AW3" i="12"/>
  <c r="AY27" i="12"/>
  <c r="AX34" i="12"/>
  <c r="BA11" i="12"/>
  <c r="AW31" i="12"/>
  <c r="AW51" i="12"/>
  <c r="AW43" i="12"/>
  <c r="AZ27" i="12"/>
  <c r="R36" i="7"/>
  <c r="U36" i="7"/>
  <c r="T36" i="7"/>
  <c r="B23" i="3"/>
  <c r="E68" i="3"/>
  <c r="D64" i="3"/>
  <c r="J57" i="3"/>
  <c r="D50" i="3"/>
  <c r="J41" i="3"/>
  <c r="Q29" i="3"/>
  <c r="K17" i="3"/>
  <c r="B21" i="3"/>
  <c r="D68" i="3"/>
  <c r="J63" i="3"/>
  <c r="I57" i="3"/>
  <c r="C50" i="3"/>
  <c r="I41" i="3"/>
  <c r="O29" i="3"/>
  <c r="J17" i="3"/>
  <c r="N20" i="3"/>
  <c r="J51" i="3"/>
  <c r="B20" i="3"/>
  <c r="O67" i="3"/>
  <c r="R62" i="3"/>
  <c r="G57" i="3"/>
  <c r="O48" i="3"/>
  <c r="C40" i="3"/>
  <c r="I28" i="3"/>
  <c r="C16" i="3"/>
  <c r="P64" i="3"/>
  <c r="B34" i="3"/>
  <c r="G68" i="3"/>
  <c r="B15" i="3"/>
  <c r="J67" i="3"/>
  <c r="Q62" i="3"/>
  <c r="C56" i="3"/>
  <c r="N48" i="3"/>
  <c r="R39" i="3"/>
  <c r="G28" i="3"/>
  <c r="R15" i="3"/>
  <c r="B10" i="3"/>
  <c r="R66" i="3"/>
  <c r="P62" i="3"/>
  <c r="R55" i="3"/>
  <c r="K48" i="3"/>
  <c r="K38" i="3"/>
  <c r="R26" i="3"/>
  <c r="G14" i="3"/>
  <c r="J6" i="3"/>
  <c r="C69" i="3"/>
  <c r="E19" i="3"/>
  <c r="B69" i="3"/>
  <c r="R70" i="3"/>
  <c r="Q66" i="3"/>
  <c r="D62" i="3"/>
  <c r="Q55" i="3"/>
  <c r="G47" i="3"/>
  <c r="J38" i="3"/>
  <c r="Q26" i="3"/>
  <c r="E14" i="3"/>
  <c r="D6" i="3"/>
  <c r="N32" i="3"/>
  <c r="R42" i="3"/>
  <c r="E50" i="3"/>
  <c r="B63" i="3"/>
  <c r="Q70" i="3"/>
  <c r="P66" i="3"/>
  <c r="N61" i="3"/>
  <c r="K54" i="3"/>
  <c r="E47" i="3"/>
  <c r="D37" i="3"/>
  <c r="J25" i="3"/>
  <c r="I12" i="3"/>
  <c r="G31" i="3"/>
  <c r="O58" i="3"/>
  <c r="B62" i="3"/>
  <c r="P70" i="3"/>
  <c r="I66" i="3"/>
  <c r="K61" i="3"/>
  <c r="J54" i="3"/>
  <c r="D47" i="3"/>
  <c r="C37" i="3"/>
  <c r="I25" i="3"/>
  <c r="E12" i="3"/>
  <c r="E44" i="3"/>
  <c r="Q58" i="3"/>
  <c r="D19" i="3"/>
  <c r="B60" i="3"/>
  <c r="I70" i="3"/>
  <c r="D66" i="3"/>
  <c r="J61" i="3"/>
  <c r="I54" i="3"/>
  <c r="Q45" i="3"/>
  <c r="N35" i="3"/>
  <c r="C24" i="3"/>
  <c r="D11" i="3"/>
  <c r="B41" i="3"/>
  <c r="P68" i="3"/>
  <c r="Q42" i="3"/>
  <c r="B53" i="3"/>
  <c r="D70" i="3"/>
  <c r="N65" i="3"/>
  <c r="P60" i="3"/>
  <c r="D53" i="3"/>
  <c r="O45" i="3"/>
  <c r="K35" i="3"/>
  <c r="R23" i="3"/>
  <c r="I10" i="3"/>
  <c r="R58" i="3"/>
  <c r="G64" i="3"/>
  <c r="B31" i="3"/>
  <c r="B50" i="3"/>
  <c r="N69" i="3"/>
  <c r="K65" i="3"/>
  <c r="G60" i="3"/>
  <c r="C53" i="3"/>
  <c r="N45" i="3"/>
  <c r="E34" i="3"/>
  <c r="I22" i="3"/>
  <c r="E10" i="3"/>
  <c r="K51" i="3"/>
  <c r="E64" i="3"/>
  <c r="B43" i="3"/>
  <c r="K69" i="3"/>
  <c r="J65" i="3"/>
  <c r="E60" i="3"/>
  <c r="R52" i="3"/>
  <c r="I44" i="3"/>
  <c r="D34" i="3"/>
  <c r="G22" i="3"/>
  <c r="E31" i="3"/>
  <c r="B42" i="3"/>
  <c r="J69" i="3"/>
  <c r="C65" i="3"/>
  <c r="D60" i="3"/>
  <c r="N51" i="3"/>
  <c r="G44" i="3"/>
  <c r="O32" i="3"/>
  <c r="Q20" i="3"/>
  <c r="G41" i="3"/>
  <c r="R36" i="3"/>
  <c r="K32" i="3"/>
  <c r="E28" i="3"/>
  <c r="Q23" i="3"/>
  <c r="K20" i="3"/>
  <c r="Q15" i="3"/>
  <c r="D12" i="3"/>
  <c r="R8" i="3"/>
  <c r="B19" i="3"/>
  <c r="C68" i="3"/>
  <c r="C64" i="3"/>
  <c r="C60" i="3"/>
  <c r="O55" i="3"/>
  <c r="I51" i="3"/>
  <c r="C47" i="3"/>
  <c r="D44" i="3"/>
  <c r="O39" i="3"/>
  <c r="I35" i="3"/>
  <c r="C31" i="3"/>
  <c r="D28" i="3"/>
  <c r="E25" i="3"/>
  <c r="D22" i="3"/>
  <c r="G17" i="3"/>
  <c r="C12" i="3"/>
  <c r="R5" i="3"/>
  <c r="B58" i="3"/>
  <c r="B37" i="3"/>
  <c r="B18" i="3"/>
  <c r="N70" i="3"/>
  <c r="G69" i="3"/>
  <c r="R67" i="3"/>
  <c r="N66" i="3"/>
  <c r="G65" i="3"/>
  <c r="R63" i="3"/>
  <c r="N62" i="3"/>
  <c r="G61" i="3"/>
  <c r="R59" i="3"/>
  <c r="K58" i="3"/>
  <c r="D57" i="3"/>
  <c r="N55" i="3"/>
  <c r="E54" i="3"/>
  <c r="O52" i="3"/>
  <c r="G51" i="3"/>
  <c r="Q49" i="3"/>
  <c r="I48" i="3"/>
  <c r="R46" i="3"/>
  <c r="J45" i="3"/>
  <c r="C44" i="3"/>
  <c r="K42" i="3"/>
  <c r="D41" i="3"/>
  <c r="N39" i="3"/>
  <c r="E38" i="3"/>
  <c r="O36" i="3"/>
  <c r="G35" i="3"/>
  <c r="Q33" i="3"/>
  <c r="I32" i="3"/>
  <c r="R30" i="3"/>
  <c r="J29" i="3"/>
  <c r="C28" i="3"/>
  <c r="K26" i="3"/>
  <c r="D25" i="3"/>
  <c r="K23" i="3"/>
  <c r="C22" i="3"/>
  <c r="I20" i="3"/>
  <c r="Q18" i="3"/>
  <c r="E17" i="3"/>
  <c r="K15" i="3"/>
  <c r="R13" i="3"/>
  <c r="R11" i="3"/>
  <c r="Q9" i="3"/>
  <c r="K8" i="3"/>
  <c r="K5" i="3"/>
  <c r="Q39" i="3"/>
  <c r="J35" i="3"/>
  <c r="D31" i="3"/>
  <c r="O26" i="3"/>
  <c r="E22" i="3"/>
  <c r="I17" i="3"/>
  <c r="D10" i="3"/>
  <c r="B39" i="3"/>
  <c r="O70" i="3"/>
  <c r="O66" i="3"/>
  <c r="O62" i="3"/>
  <c r="N58" i="3"/>
  <c r="G54" i="3"/>
  <c r="R49" i="3"/>
  <c r="K45" i="3"/>
  <c r="E41" i="3"/>
  <c r="Q36" i="3"/>
  <c r="J32" i="3"/>
  <c r="N26" i="3"/>
  <c r="J20" i="3"/>
  <c r="N15" i="3"/>
  <c r="R9" i="3"/>
  <c r="B57" i="3"/>
  <c r="B36" i="3"/>
  <c r="B17" i="3"/>
  <c r="K70" i="3"/>
  <c r="E69" i="3"/>
  <c r="Q67" i="3"/>
  <c r="K66" i="3"/>
  <c r="E65" i="3"/>
  <c r="Q63" i="3"/>
  <c r="K62" i="3"/>
  <c r="E61" i="3"/>
  <c r="Q59" i="3"/>
  <c r="J58" i="3"/>
  <c r="C57" i="3"/>
  <c r="K55" i="3"/>
  <c r="D54" i="3"/>
  <c r="N52" i="3"/>
  <c r="E51" i="3"/>
  <c r="O49" i="3"/>
  <c r="G48" i="3"/>
  <c r="Q46" i="3"/>
  <c r="I45" i="3"/>
  <c r="R43" i="3"/>
  <c r="J42" i="3"/>
  <c r="C41" i="3"/>
  <c r="K39" i="3"/>
  <c r="D38" i="3"/>
  <c r="N36" i="3"/>
  <c r="E35" i="3"/>
  <c r="O33" i="3"/>
  <c r="G32" i="3"/>
  <c r="Q30" i="3"/>
  <c r="I29" i="3"/>
  <c r="R27" i="3"/>
  <c r="J26" i="3"/>
  <c r="C25" i="3"/>
  <c r="J23" i="3"/>
  <c r="R21" i="3"/>
  <c r="G20" i="3"/>
  <c r="N18" i="3"/>
  <c r="D17" i="3"/>
  <c r="J15" i="3"/>
  <c r="Q13" i="3"/>
  <c r="Q11" i="3"/>
  <c r="K9" i="3"/>
  <c r="J8" i="3"/>
  <c r="J5" i="3"/>
  <c r="O42" i="3"/>
  <c r="I38" i="3"/>
  <c r="C34" i="3"/>
  <c r="N29" i="3"/>
  <c r="G25" i="3"/>
  <c r="C19" i="3"/>
  <c r="D14" i="3"/>
  <c r="C6" i="3"/>
  <c r="B59" i="3"/>
  <c r="I69" i="3"/>
  <c r="I65" i="3"/>
  <c r="I61" i="3"/>
  <c r="E57" i="3"/>
  <c r="Q52" i="3"/>
  <c r="J48" i="3"/>
  <c r="N42" i="3"/>
  <c r="G38" i="3"/>
  <c r="R33" i="3"/>
  <c r="K29" i="3"/>
  <c r="N23" i="3"/>
  <c r="R18" i="3"/>
  <c r="C14" i="3"/>
  <c r="N8" i="3"/>
  <c r="B55" i="3"/>
  <c r="B35" i="3"/>
  <c r="B16" i="3"/>
  <c r="J70" i="3"/>
  <c r="D69" i="3"/>
  <c r="P67" i="3"/>
  <c r="J66" i="3"/>
  <c r="D65" i="3"/>
  <c r="P63" i="3"/>
  <c r="J62" i="3"/>
  <c r="D61" i="3"/>
  <c r="P59" i="3"/>
  <c r="I58" i="3"/>
  <c r="R56" i="3"/>
  <c r="J55" i="3"/>
  <c r="C54" i="3"/>
  <c r="K52" i="3"/>
  <c r="D51" i="3"/>
  <c r="N49" i="3"/>
  <c r="E48" i="3"/>
  <c r="O46" i="3"/>
  <c r="G45" i="3"/>
  <c r="Q43" i="3"/>
  <c r="I42" i="3"/>
  <c r="R40" i="3"/>
  <c r="J39" i="3"/>
  <c r="C38" i="3"/>
  <c r="K36" i="3"/>
  <c r="D35" i="3"/>
  <c r="N33" i="3"/>
  <c r="E32" i="3"/>
  <c r="O30" i="3"/>
  <c r="G29" i="3"/>
  <c r="Q27" i="3"/>
  <c r="I26" i="3"/>
  <c r="R24" i="3"/>
  <c r="I23" i="3"/>
  <c r="Q21" i="3"/>
  <c r="E20" i="3"/>
  <c r="K18" i="3"/>
  <c r="C17" i="3"/>
  <c r="I15" i="3"/>
  <c r="K13" i="3"/>
  <c r="K11" i="3"/>
  <c r="J9" i="3"/>
  <c r="D8" i="3"/>
  <c r="D5" i="3"/>
  <c r="J13" i="3"/>
  <c r="O63" i="3"/>
  <c r="I62" i="3"/>
  <c r="C61" i="3"/>
  <c r="O59" i="3"/>
  <c r="G58" i="3"/>
  <c r="Q56" i="3"/>
  <c r="I55" i="3"/>
  <c r="R53" i="3"/>
  <c r="J52" i="3"/>
  <c r="C51" i="3"/>
  <c r="K49" i="3"/>
  <c r="D48" i="3"/>
  <c r="N46" i="3"/>
  <c r="E45" i="3"/>
  <c r="O43" i="3"/>
  <c r="G42" i="3"/>
  <c r="Q40" i="3"/>
  <c r="I39" i="3"/>
  <c r="R37" i="3"/>
  <c r="J36" i="3"/>
  <c r="C35" i="3"/>
  <c r="K33" i="3"/>
  <c r="D32" i="3"/>
  <c r="N30" i="3"/>
  <c r="E29" i="3"/>
  <c r="O27" i="3"/>
  <c r="G26" i="3"/>
  <c r="Q24" i="3"/>
  <c r="G23" i="3"/>
  <c r="N21" i="3"/>
  <c r="D20" i="3"/>
  <c r="J18" i="3"/>
  <c r="R16" i="3"/>
  <c r="G15" i="3"/>
  <c r="J11" i="3"/>
  <c r="I9" i="3"/>
  <c r="C8" i="3"/>
  <c r="R4" i="3"/>
  <c r="B52" i="3"/>
  <c r="B33" i="3"/>
  <c r="B14" i="3"/>
  <c r="G70" i="3"/>
  <c r="R68" i="3"/>
  <c r="N67" i="3"/>
  <c r="G66" i="3"/>
  <c r="R64" i="3"/>
  <c r="N63" i="3"/>
  <c r="G62" i="3"/>
  <c r="R60" i="3"/>
  <c r="N59" i="3"/>
  <c r="E58" i="3"/>
  <c r="O56" i="3"/>
  <c r="G55" i="3"/>
  <c r="Q53" i="3"/>
  <c r="I52" i="3"/>
  <c r="R50" i="3"/>
  <c r="J49" i="3"/>
  <c r="C48" i="3"/>
  <c r="K46" i="3"/>
  <c r="D45" i="3"/>
  <c r="N43" i="3"/>
  <c r="E42" i="3"/>
  <c r="O40" i="3"/>
  <c r="G39" i="3"/>
  <c r="Q37" i="3"/>
  <c r="I36" i="3"/>
  <c r="R34" i="3"/>
  <c r="J33" i="3"/>
  <c r="C32" i="3"/>
  <c r="K30" i="3"/>
  <c r="D29" i="3"/>
  <c r="N27" i="3"/>
  <c r="E26" i="3"/>
  <c r="O24" i="3"/>
  <c r="E23" i="3"/>
  <c r="K21" i="3"/>
  <c r="C20" i="3"/>
  <c r="I18" i="3"/>
  <c r="Q16" i="3"/>
  <c r="E15" i="3"/>
  <c r="I13" i="3"/>
  <c r="I11" i="3"/>
  <c r="E9" i="3"/>
  <c r="R7" i="3"/>
  <c r="K4" i="3"/>
  <c r="B51" i="3"/>
  <c r="B32" i="3"/>
  <c r="B11" i="3"/>
  <c r="E70" i="3"/>
  <c r="Q68" i="3"/>
  <c r="K67" i="3"/>
  <c r="E66" i="3"/>
  <c r="Q64" i="3"/>
  <c r="K63" i="3"/>
  <c r="E62" i="3"/>
  <c r="Q60" i="3"/>
  <c r="K59" i="3"/>
  <c r="D58" i="3"/>
  <c r="N56" i="3"/>
  <c r="E55" i="3"/>
  <c r="O53" i="3"/>
  <c r="G52" i="3"/>
  <c r="Q50" i="3"/>
  <c r="I49" i="3"/>
  <c r="R47" i="3"/>
  <c r="J46" i="3"/>
  <c r="C45" i="3"/>
  <c r="K43" i="3"/>
  <c r="D42" i="3"/>
  <c r="N40" i="3"/>
  <c r="E39" i="3"/>
  <c r="O37" i="3"/>
  <c r="G36" i="3"/>
  <c r="Q34" i="3"/>
  <c r="I33" i="3"/>
  <c r="R31" i="3"/>
  <c r="J30" i="3"/>
  <c r="C29" i="3"/>
  <c r="K27" i="3"/>
  <c r="D26" i="3"/>
  <c r="N24" i="3"/>
  <c r="D23" i="3"/>
  <c r="J21" i="3"/>
  <c r="R19" i="3"/>
  <c r="G18" i="3"/>
  <c r="N16" i="3"/>
  <c r="D15" i="3"/>
  <c r="E13" i="3"/>
  <c r="E11" i="3"/>
  <c r="N7" i="3"/>
  <c r="J4" i="3"/>
  <c r="C58" i="3"/>
  <c r="N53" i="3"/>
  <c r="O50" i="3"/>
  <c r="I46" i="3"/>
  <c r="C42" i="3"/>
  <c r="D39" i="3"/>
  <c r="O34" i="3"/>
  <c r="I30" i="3"/>
  <c r="C26" i="3"/>
  <c r="I21" i="3"/>
  <c r="E18" i="3"/>
  <c r="K16" i="3"/>
  <c r="C15" i="3"/>
  <c r="D13" i="3"/>
  <c r="D4" i="3"/>
  <c r="B49" i="3"/>
  <c r="C70" i="3"/>
  <c r="O64" i="3"/>
  <c r="O60" i="3"/>
  <c r="K53" i="3"/>
  <c r="E49" i="3"/>
  <c r="G46" i="3"/>
  <c r="R41" i="3"/>
  <c r="K37" i="3"/>
  <c r="D36" i="3"/>
  <c r="N34" i="3"/>
  <c r="E33" i="3"/>
  <c r="O31" i="3"/>
  <c r="G30" i="3"/>
  <c r="Q28" i="3"/>
  <c r="J24" i="3"/>
  <c r="R22" i="3"/>
  <c r="G21" i="3"/>
  <c r="N19" i="3"/>
  <c r="D18" i="3"/>
  <c r="J16" i="3"/>
  <c r="R14" i="3"/>
  <c r="C13" i="3"/>
  <c r="C11" i="3"/>
  <c r="J7" i="3"/>
  <c r="J59" i="3"/>
  <c r="D55" i="3"/>
  <c r="G49" i="3"/>
  <c r="J43" i="3"/>
  <c r="N37" i="3"/>
  <c r="G33" i="3"/>
  <c r="R28" i="3"/>
  <c r="K24" i="3"/>
  <c r="Q19" i="3"/>
  <c r="B30" i="3"/>
  <c r="O68" i="3"/>
  <c r="C66" i="3"/>
  <c r="C62" i="3"/>
  <c r="R57" i="3"/>
  <c r="J56" i="3"/>
  <c r="D52" i="3"/>
  <c r="O47" i="3"/>
  <c r="I43" i="3"/>
  <c r="J40" i="3"/>
  <c r="I27" i="3"/>
  <c r="B67" i="3"/>
  <c r="B48" i="3"/>
  <c r="B28" i="3"/>
  <c r="B7" i="3"/>
  <c r="R69" i="3"/>
  <c r="N68" i="3"/>
  <c r="G67" i="3"/>
  <c r="R65" i="3"/>
  <c r="N64" i="3"/>
  <c r="G63" i="3"/>
  <c r="R61" i="3"/>
  <c r="N60" i="3"/>
  <c r="G59" i="3"/>
  <c r="Q57" i="3"/>
  <c r="I56" i="3"/>
  <c r="R54" i="3"/>
  <c r="J53" i="3"/>
  <c r="C52" i="3"/>
  <c r="K50" i="3"/>
  <c r="D49" i="3"/>
  <c r="N47" i="3"/>
  <c r="E46" i="3"/>
  <c r="O44" i="3"/>
  <c r="G43" i="3"/>
  <c r="Q41" i="3"/>
  <c r="I40" i="3"/>
  <c r="R38" i="3"/>
  <c r="J37" i="3"/>
  <c r="C36" i="3"/>
  <c r="K34" i="3"/>
  <c r="D33" i="3"/>
  <c r="N31" i="3"/>
  <c r="E30" i="3"/>
  <c r="O28" i="3"/>
  <c r="G27" i="3"/>
  <c r="Q25" i="3"/>
  <c r="I24" i="3"/>
  <c r="Q22" i="3"/>
  <c r="E21" i="3"/>
  <c r="K19" i="3"/>
  <c r="C18" i="3"/>
  <c r="I16" i="3"/>
  <c r="Q14" i="3"/>
  <c r="R12" i="3"/>
  <c r="R10" i="3"/>
  <c r="D7" i="3"/>
  <c r="K56" i="3"/>
  <c r="E52" i="3"/>
  <c r="Q47" i="3"/>
  <c r="R44" i="3"/>
  <c r="K40" i="3"/>
  <c r="E36" i="3"/>
  <c r="Q31" i="3"/>
  <c r="J27" i="3"/>
  <c r="C23" i="3"/>
  <c r="K7" i="3"/>
  <c r="B68" i="3"/>
  <c r="B9" i="3"/>
  <c r="I67" i="3"/>
  <c r="I63" i="3"/>
  <c r="I59" i="3"/>
  <c r="C55" i="3"/>
  <c r="N50" i="3"/>
  <c r="Q44" i="3"/>
  <c r="C39" i="3"/>
  <c r="R25" i="3"/>
  <c r="B66" i="3"/>
  <c r="B47" i="3"/>
  <c r="B27" i="3"/>
  <c r="B5" i="3"/>
  <c r="Q69" i="3"/>
  <c r="K68" i="3"/>
  <c r="E67" i="3"/>
  <c r="Q65" i="3"/>
  <c r="K64" i="3"/>
  <c r="E63" i="3"/>
  <c r="Q61" i="3"/>
  <c r="K60" i="3"/>
  <c r="E59" i="3"/>
  <c r="O57" i="3"/>
  <c r="G56" i="3"/>
  <c r="Q54" i="3"/>
  <c r="I53" i="3"/>
  <c r="R51" i="3"/>
  <c r="J50" i="3"/>
  <c r="C49" i="3"/>
  <c r="K47" i="3"/>
  <c r="D46" i="3"/>
  <c r="N44" i="3"/>
  <c r="E43" i="3"/>
  <c r="O41" i="3"/>
  <c r="G40" i="3"/>
  <c r="Q38" i="3"/>
  <c r="I37" i="3"/>
  <c r="R35" i="3"/>
  <c r="J34" i="3"/>
  <c r="C33" i="3"/>
  <c r="K31" i="3"/>
  <c r="D30" i="3"/>
  <c r="N28" i="3"/>
  <c r="E27" i="3"/>
  <c r="O25" i="3"/>
  <c r="G24" i="3"/>
  <c r="N22" i="3"/>
  <c r="D21" i="3"/>
  <c r="J19" i="3"/>
  <c r="R17" i="3"/>
  <c r="G16" i="3"/>
  <c r="K14" i="3"/>
  <c r="Q12" i="3"/>
  <c r="Q10" i="3"/>
  <c r="C7" i="3"/>
  <c r="B65" i="3"/>
  <c r="B4" i="3"/>
  <c r="J68" i="3"/>
  <c r="J64" i="3"/>
  <c r="P61" i="3"/>
  <c r="N57" i="3"/>
  <c r="G53" i="3"/>
  <c r="R48" i="3"/>
  <c r="N41" i="3"/>
  <c r="C21" i="3"/>
  <c r="B46" i="3"/>
  <c r="B26" i="3"/>
  <c r="P69" i="3"/>
  <c r="D67" i="3"/>
  <c r="P65" i="3"/>
  <c r="D63" i="3"/>
  <c r="J60" i="3"/>
  <c r="D59" i="3"/>
  <c r="E56" i="3"/>
  <c r="O54" i="3"/>
  <c r="Q51" i="3"/>
  <c r="I50" i="3"/>
  <c r="J47" i="3"/>
  <c r="C46" i="3"/>
  <c r="K44" i="3"/>
  <c r="D43" i="3"/>
  <c r="E40" i="3"/>
  <c r="O38" i="3"/>
  <c r="G37" i="3"/>
  <c r="Q35" i="3"/>
  <c r="I34" i="3"/>
  <c r="R32" i="3"/>
  <c r="J31" i="3"/>
  <c r="C30" i="3"/>
  <c r="K28" i="3"/>
  <c r="D27" i="3"/>
  <c r="N25" i="3"/>
  <c r="E24" i="3"/>
  <c r="K22" i="3"/>
  <c r="I19" i="3"/>
  <c r="Q17" i="3"/>
  <c r="E16" i="3"/>
  <c r="J14" i="3"/>
  <c r="K12" i="3"/>
  <c r="K10" i="3"/>
  <c r="R6" i="3"/>
  <c r="B64" i="3"/>
  <c r="B44" i="3"/>
  <c r="B25" i="3"/>
  <c r="B3" i="3"/>
  <c r="O69" i="3"/>
  <c r="I68" i="3"/>
  <c r="C67" i="3"/>
  <c r="O65" i="3"/>
  <c r="I64" i="3"/>
  <c r="C63" i="3"/>
  <c r="O61" i="3"/>
  <c r="I60" i="3"/>
  <c r="C59" i="3"/>
  <c r="K57" i="3"/>
  <c r="D56" i="3"/>
  <c r="N54" i="3"/>
  <c r="E53" i="3"/>
  <c r="O51" i="3"/>
  <c r="G50" i="3"/>
  <c r="Q48" i="3"/>
  <c r="I47" i="3"/>
  <c r="R45" i="3"/>
  <c r="J44" i="3"/>
  <c r="C43" i="3"/>
  <c r="K41" i="3"/>
  <c r="D40" i="3"/>
  <c r="N38" i="3"/>
  <c r="E37" i="3"/>
  <c r="O35" i="3"/>
  <c r="G34" i="3"/>
  <c r="Q32" i="3"/>
  <c r="I31" i="3"/>
  <c r="R29" i="3"/>
  <c r="J28" i="3"/>
  <c r="C27" i="3"/>
  <c r="K25" i="3"/>
  <c r="D24" i="3"/>
  <c r="J22" i="3"/>
  <c r="R20" i="3"/>
  <c r="G19" i="3"/>
  <c r="N17" i="3"/>
  <c r="D16" i="3"/>
  <c r="I14" i="3"/>
  <c r="J12" i="3"/>
  <c r="J10" i="3"/>
  <c r="K6" i="3"/>
  <c r="R2" i="3"/>
  <c r="I2" i="3"/>
  <c r="H2" i="3"/>
  <c r="F2" i="3"/>
  <c r="E2" i="3"/>
  <c r="D2" i="3"/>
  <c r="P2" i="3"/>
  <c r="O2" i="3"/>
  <c r="N2" i="3"/>
  <c r="M2" i="3"/>
  <c r="L2" i="3"/>
  <c r="C2" i="3"/>
  <c r="G2" i="3"/>
  <c r="J2" i="3"/>
  <c r="K2" i="3"/>
  <c r="Q2" i="3"/>
  <c r="K3" i="3"/>
  <c r="J3"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I8" i="3"/>
  <c r="I7" i="3"/>
  <c r="I6" i="3"/>
  <c r="I5" i="3"/>
  <c r="I4" i="3"/>
  <c r="I3" i="3"/>
  <c r="O23" i="3"/>
  <c r="O22" i="3"/>
  <c r="O21" i="3"/>
  <c r="O20" i="3"/>
  <c r="O19" i="3"/>
  <c r="O18" i="3"/>
  <c r="O17" i="3"/>
  <c r="O16" i="3"/>
  <c r="O15" i="3"/>
  <c r="O14" i="3"/>
  <c r="O13" i="3"/>
  <c r="O12" i="3"/>
  <c r="O11" i="3"/>
  <c r="O10" i="3"/>
  <c r="O9" i="3"/>
  <c r="H8" i="3"/>
  <c r="H7" i="3"/>
  <c r="H6" i="3"/>
  <c r="H5" i="3"/>
  <c r="H4" i="3"/>
  <c r="H3" i="3"/>
  <c r="G3" i="3"/>
  <c r="N14" i="3"/>
  <c r="N13" i="3"/>
  <c r="N12" i="3"/>
  <c r="N11" i="3"/>
  <c r="N10" i="3"/>
  <c r="N9" i="3"/>
  <c r="G8" i="3"/>
  <c r="G7" i="3"/>
  <c r="G6" i="3"/>
  <c r="G5" i="3"/>
  <c r="G4" i="3"/>
  <c r="B61" i="3"/>
  <c r="B45" i="3"/>
  <c r="B29" i="3"/>
  <c r="B13"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F8" i="3"/>
  <c r="F7" i="3"/>
  <c r="F6" i="3"/>
  <c r="F5" i="3"/>
  <c r="F4" i="3"/>
  <c r="F3" i="3"/>
  <c r="B12"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E8" i="3"/>
  <c r="E7" i="3"/>
  <c r="E6" i="3"/>
  <c r="E5" i="3"/>
  <c r="E4" i="3"/>
  <c r="E3" i="3"/>
  <c r="D3" i="3"/>
  <c r="C5" i="3"/>
  <c r="C4" i="3"/>
  <c r="C3" i="3"/>
  <c r="R3" i="3"/>
  <c r="B56" i="3"/>
  <c r="B40" i="3"/>
  <c r="B24" i="3"/>
  <c r="B8"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Q8" i="3"/>
  <c r="Q7" i="3"/>
  <c r="Q6" i="3"/>
  <c r="Q5" i="3"/>
  <c r="Q4" i="3"/>
  <c r="Q3" i="3"/>
  <c r="P3" i="3"/>
  <c r="G13" i="3"/>
  <c r="G12" i="3"/>
  <c r="G11" i="3"/>
  <c r="G10" i="3"/>
  <c r="G9" i="3"/>
  <c r="P8" i="3"/>
  <c r="P7" i="3"/>
  <c r="P6" i="3"/>
  <c r="P5" i="3"/>
  <c r="P4" i="3"/>
  <c r="B70" i="3"/>
  <c r="B54" i="3"/>
  <c r="B38" i="3"/>
  <c r="B22" i="3"/>
  <c r="B6"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O8" i="3"/>
  <c r="O7" i="3"/>
  <c r="O6" i="3"/>
  <c r="O5" i="3"/>
  <c r="O4" i="3"/>
  <c r="O3" i="3"/>
  <c r="N6" i="3"/>
  <c r="N5" i="3"/>
  <c r="N4" i="3"/>
  <c r="N3" i="3"/>
  <c r="D9" i="3"/>
  <c r="M8" i="3"/>
  <c r="M7" i="3"/>
  <c r="M6" i="3"/>
  <c r="M5" i="3"/>
  <c r="M4" i="3"/>
  <c r="M3" i="3"/>
  <c r="C10" i="3"/>
  <c r="C9" i="3"/>
  <c r="L8" i="3"/>
  <c r="L7" i="3"/>
  <c r="L6" i="3"/>
  <c r="L5" i="3"/>
  <c r="L4" i="3"/>
  <c r="L3" i="3"/>
  <c r="BA4" i="12" l="1"/>
  <c r="BA17" i="12"/>
  <c r="BA47" i="12"/>
  <c r="BA65" i="12"/>
  <c r="BA55" i="12"/>
  <c r="BA46" i="12"/>
  <c r="BA45" i="12"/>
  <c r="BA19" i="12"/>
  <c r="BA24" i="12"/>
  <c r="BA50" i="12"/>
  <c r="BA5" i="12"/>
  <c r="BA8" i="12"/>
  <c r="BA34" i="12"/>
  <c r="BA49" i="12"/>
  <c r="BA42" i="12"/>
  <c r="BA14" i="12"/>
  <c r="BA3" i="12"/>
  <c r="BA61" i="12"/>
  <c r="BA39" i="12"/>
  <c r="BA27" i="12"/>
  <c r="BA71" i="12"/>
  <c r="BA26" i="12"/>
  <c r="BA10" i="12"/>
  <c r="BA21" i="12"/>
  <c r="BA64" i="12"/>
  <c r="BA43" i="12"/>
  <c r="BA20" i="12"/>
  <c r="BA51" i="12"/>
  <c r="BA36" i="12"/>
  <c r="BA56" i="12"/>
  <c r="BA31" i="12"/>
  <c r="BA35" i="12"/>
  <c r="A71" i="5" l="1"/>
  <c r="B71" i="5"/>
  <c r="O77" i="5"/>
  <c r="O75" i="5"/>
  <c r="H71" i="5" l="1" a="1"/>
  <c r="H71" i="5" s="1"/>
  <c r="I71" i="5" a="1"/>
  <c r="I71" i="5" s="1"/>
  <c r="L71" i="5" a="1"/>
  <c r="L71" i="5" s="1"/>
  <c r="D71" i="5" a="1"/>
  <c r="D71" i="5" s="1"/>
  <c r="J71" i="5" a="1"/>
  <c r="J71" i="5" s="1"/>
  <c r="C71" i="5" a="1"/>
  <c r="C71" i="5" s="1"/>
  <c r="K71" i="5" a="1"/>
  <c r="K71" i="5" s="1"/>
  <c r="E71" i="5" a="1"/>
  <c r="E71" i="5" s="1"/>
  <c r="F71" i="5" a="1"/>
  <c r="F71" i="5" s="1"/>
  <c r="G71" i="5" a="1"/>
  <c r="G71" i="5" s="1"/>
  <c r="O72" i="3"/>
  <c r="M72" i="3"/>
  <c r="L72" i="3"/>
  <c r="K72" i="3"/>
  <c r="J72" i="3"/>
  <c r="H72" i="3"/>
  <c r="F72" i="3"/>
  <c r="E72" i="3"/>
  <c r="D72" i="3"/>
  <c r="C72" i="3"/>
  <c r="R72" i="3"/>
  <c r="Q72" i="3"/>
  <c r="P72" i="3"/>
  <c r="N72" i="3"/>
  <c r="I72" i="3"/>
  <c r="P75" i="5"/>
  <c r="Q75" i="5"/>
  <c r="R75" i="5"/>
  <c r="S75" i="5"/>
  <c r="T75" i="5"/>
  <c r="U75" i="5"/>
  <c r="V75" i="5"/>
  <c r="W75" i="5"/>
  <c r="X75" i="5"/>
  <c r="Y75" i="5"/>
  <c r="P76" i="5"/>
  <c r="Q76" i="5"/>
  <c r="R76" i="5"/>
  <c r="S76" i="5"/>
  <c r="T76" i="5"/>
  <c r="U76" i="5"/>
  <c r="V76" i="5"/>
  <c r="W76" i="5"/>
  <c r="X76" i="5"/>
  <c r="Y76" i="5"/>
  <c r="P77" i="5"/>
  <c r="Q77" i="5"/>
  <c r="R77" i="5"/>
  <c r="S77" i="5"/>
  <c r="T77" i="5"/>
  <c r="U77" i="5"/>
  <c r="V77" i="5"/>
  <c r="W77" i="5"/>
  <c r="X77" i="5"/>
  <c r="Y77" i="5"/>
  <c r="O76" i="5"/>
  <c r="M71" i="5" l="1"/>
  <c r="Q34" i="7"/>
  <c r="U34" i="7" s="1"/>
  <c r="Q32" i="7"/>
  <c r="N50" i="6"/>
  <c r="S51" i="6"/>
  <c r="S50" i="6"/>
  <c r="G33" i="6"/>
  <c r="G36" i="6"/>
  <c r="G35" i="6"/>
  <c r="G34" i="6"/>
  <c r="O71" i="5" l="1"/>
  <c r="P71" i="5"/>
  <c r="S71" i="5"/>
  <c r="T71" i="5"/>
  <c r="U71" i="5"/>
  <c r="V71" i="5"/>
  <c r="W71" i="5"/>
  <c r="Q71" i="5"/>
  <c r="X71" i="5"/>
  <c r="R71" i="5"/>
  <c r="A63" i="5"/>
  <c r="T34" i="7"/>
  <c r="A70" i="5"/>
  <c r="B63" i="5"/>
  <c r="R34" i="7"/>
  <c r="S34" i="7"/>
  <c r="U32" i="7"/>
  <c r="T32" i="7"/>
  <c r="S32" i="7"/>
  <c r="R32" i="7"/>
  <c r="Y71" i="5" l="1"/>
  <c r="C63" i="5" a="1"/>
  <c r="C63" i="5" s="1"/>
  <c r="D63" i="5" a="1"/>
  <c r="D63" i="5" s="1"/>
  <c r="E63" i="5" a="1"/>
  <c r="E63" i="5" s="1"/>
  <c r="F63" i="5" a="1"/>
  <c r="F63" i="5" s="1"/>
  <c r="G63" i="5" a="1"/>
  <c r="G63" i="5" s="1"/>
  <c r="H63" i="5" a="1"/>
  <c r="H63" i="5" s="1"/>
  <c r="I63" i="5" a="1"/>
  <c r="I63" i="5" s="1"/>
  <c r="J63" i="5" a="1"/>
  <c r="J63" i="5" s="1"/>
  <c r="K63" i="5" a="1"/>
  <c r="K63" i="5" s="1"/>
  <c r="L63" i="5" a="1"/>
  <c r="L63" i="5" s="1"/>
  <c r="B70" i="5"/>
  <c r="H70" i="5" a="1"/>
  <c r="H70" i="5" s="1"/>
  <c r="I70" i="5" a="1"/>
  <c r="I70" i="5" s="1"/>
  <c r="J70" i="5" a="1"/>
  <c r="J70" i="5" s="1"/>
  <c r="L70" i="5" a="1"/>
  <c r="L70" i="5" s="1"/>
  <c r="G70" i="5" a="1"/>
  <c r="G70" i="5" s="1"/>
  <c r="K70" i="5" a="1"/>
  <c r="K70" i="5" s="1"/>
  <c r="F70" i="5" a="1"/>
  <c r="F70" i="5" s="1"/>
  <c r="E70" i="5" a="1"/>
  <c r="E70" i="5" s="1"/>
  <c r="C70" i="5" a="1"/>
  <c r="C70" i="5" s="1"/>
  <c r="D70" i="5" a="1"/>
  <c r="D70" i="5" s="1"/>
  <c r="S38" i="3"/>
  <c r="S4" i="3"/>
  <c r="S63" i="3"/>
  <c r="S69" i="3"/>
  <c r="S55" i="3"/>
  <c r="S12" i="3"/>
  <c r="S52" i="3"/>
  <c r="S50" i="3"/>
  <c r="S36" i="3"/>
  <c r="S56" i="3"/>
  <c r="S66" i="3"/>
  <c r="S46" i="3"/>
  <c r="S39" i="3"/>
  <c r="S20" i="3"/>
  <c r="S60" i="3"/>
  <c r="S11" i="3"/>
  <c r="S8" i="3"/>
  <c r="S15" i="3"/>
  <c r="S40" i="3"/>
  <c r="S22" i="3"/>
  <c r="S17" i="3"/>
  <c r="S35" i="3"/>
  <c r="S64" i="3"/>
  <c r="S26" i="3"/>
  <c r="S14" i="3"/>
  <c r="S6" i="3"/>
  <c r="S70" i="3"/>
  <c r="S33" i="3"/>
  <c r="S51" i="3"/>
  <c r="S25" i="3"/>
  <c r="S43" i="3"/>
  <c r="S61" i="3"/>
  <c r="S16" i="3"/>
  <c r="S54" i="3"/>
  <c r="S58" i="3"/>
  <c r="S9" i="3"/>
  <c r="S29" i="3"/>
  <c r="S57" i="3"/>
  <c r="S3" i="3"/>
  <c r="S5" i="3"/>
  <c r="S37" i="3"/>
  <c r="S44" i="3"/>
  <c r="S19" i="3"/>
  <c r="S65" i="3"/>
  <c r="S32" i="3"/>
  <c r="S47" i="3"/>
  <c r="S48" i="3"/>
  <c r="S23" i="3"/>
  <c r="S10" i="3"/>
  <c r="S24" i="3"/>
  <c r="S31" i="3"/>
  <c r="S62" i="3"/>
  <c r="S7" i="3"/>
  <c r="S13" i="3"/>
  <c r="S28" i="3"/>
  <c r="S68" i="3"/>
  <c r="S42" i="3"/>
  <c r="S27" i="3"/>
  <c r="S21" i="3"/>
  <c r="S18" i="3"/>
  <c r="S45" i="3"/>
  <c r="S53" i="3"/>
  <c r="S34" i="3"/>
  <c r="S30" i="3"/>
  <c r="S49" i="3"/>
  <c r="S67" i="3"/>
  <c r="S41" i="3"/>
  <c r="S59" i="3"/>
  <c r="M63" i="5" l="1"/>
  <c r="M70" i="5"/>
  <c r="E38" i="6"/>
  <c r="C33" i="6"/>
  <c r="C38" i="6"/>
  <c r="R63" i="5" l="1"/>
  <c r="P63" i="5"/>
  <c r="Q63" i="5"/>
  <c r="S63" i="5"/>
  <c r="T63" i="5"/>
  <c r="V63" i="5"/>
  <c r="X63" i="5"/>
  <c r="W63" i="5"/>
  <c r="O63" i="5"/>
  <c r="U63" i="5"/>
  <c r="S70" i="5"/>
  <c r="T70" i="5"/>
  <c r="U70" i="5"/>
  <c r="V70" i="5"/>
  <c r="W70" i="5"/>
  <c r="P70" i="5"/>
  <c r="X70" i="5"/>
  <c r="Q70" i="5"/>
  <c r="O70" i="5"/>
  <c r="R70" i="5"/>
  <c r="G37" i="6"/>
  <c r="C36" i="6"/>
  <c r="C37" i="6"/>
  <c r="C35" i="6"/>
  <c r="C34" i="6"/>
  <c r="L45" i="6"/>
  <c r="K45" i="6"/>
  <c r="Y63" i="5" l="1"/>
  <c r="Y70" i="5"/>
  <c r="E20" i="6"/>
  <c r="N61" i="6" s="1"/>
  <c r="N60" i="6" l="1"/>
  <c r="S60" i="6" l="1"/>
  <c r="N51" i="6"/>
  <c r="N52" i="6"/>
  <c r="S52" i="6" s="1"/>
  <c r="N53" i="6"/>
  <c r="S53" i="6" s="1"/>
  <c r="N54" i="6"/>
  <c r="S54" i="6" s="1"/>
  <c r="N55" i="6"/>
  <c r="S55" i="6" s="1"/>
  <c r="N56" i="6"/>
  <c r="S56" i="6" s="1"/>
  <c r="N57" i="6"/>
  <c r="S57" i="6" s="1"/>
  <c r="N58" i="6"/>
  <c r="S58" i="6" s="1"/>
  <c r="N59" i="6"/>
  <c r="S59" i="6" s="1"/>
  <c r="T10" i="6"/>
  <c r="S62" i="6" l="1"/>
  <c r="T9" i="6"/>
  <c r="T11" i="6"/>
  <c r="T12" i="6"/>
  <c r="T13" i="6"/>
  <c r="T14" i="6"/>
  <c r="T15" i="6"/>
  <c r="T16" i="6"/>
  <c r="T17" i="6"/>
  <c r="T18" i="6"/>
  <c r="T19" i="6"/>
  <c r="T21" i="6"/>
  <c r="T22" i="6"/>
  <c r="T23" i="6"/>
  <c r="T24" i="6"/>
  <c r="U25" i="6"/>
  <c r="H38" i="6"/>
  <c r="G38" i="6"/>
  <c r="F38" i="6"/>
  <c r="D38" i="6"/>
  <c r="H36" i="7"/>
  <c r="H37" i="7" s="1"/>
  <c r="R60" i="6" l="1"/>
  <c r="R59" i="6" a="1"/>
  <c r="R59" i="6" s="1"/>
  <c r="R50" i="6" a="1"/>
  <c r="R50" i="6" s="1"/>
  <c r="R51" i="6" a="1"/>
  <c r="R51" i="6" s="1"/>
  <c r="R52" i="6" a="1"/>
  <c r="R52" i="6" s="1"/>
  <c r="R53" i="6" a="1"/>
  <c r="R53" i="6" s="1"/>
  <c r="R54" i="6" a="1"/>
  <c r="R54" i="6" s="1"/>
  <c r="R55" i="6" a="1"/>
  <c r="R55" i="6" s="1"/>
  <c r="R56" i="6" a="1"/>
  <c r="R56" i="6" s="1"/>
  <c r="R57" i="6" a="1"/>
  <c r="R57" i="6" s="1"/>
  <c r="R58" i="6" a="1"/>
  <c r="R58" i="6" s="1"/>
  <c r="Q50" i="6" a="1"/>
  <c r="Q50" i="6" s="1"/>
  <c r="Q51" i="6" a="1"/>
  <c r="Q51" i="6" s="1"/>
  <c r="Q52" i="6" a="1"/>
  <c r="Q52" i="6" s="1"/>
  <c r="Q53" i="6" a="1"/>
  <c r="Q53" i="6" s="1"/>
  <c r="Q54" i="6" a="1"/>
  <c r="Q54" i="6" s="1"/>
  <c r="Q55" i="6" a="1"/>
  <c r="Q55" i="6" s="1"/>
  <c r="Q56" i="6" a="1"/>
  <c r="Q56" i="6" s="1"/>
  <c r="Q57" i="6" a="1"/>
  <c r="Q57" i="6" s="1"/>
  <c r="Q58" i="6" a="1"/>
  <c r="Q58" i="6" s="1"/>
  <c r="Q59" i="6" a="1"/>
  <c r="Q59" i="6" s="1"/>
  <c r="Q60" i="6" a="1"/>
  <c r="Q60" i="6" s="1"/>
  <c r="P51" i="6" a="1"/>
  <c r="P51" i="6" s="1"/>
  <c r="P52" i="6" a="1"/>
  <c r="P52" i="6" s="1"/>
  <c r="P53" i="6" a="1"/>
  <c r="P53" i="6" s="1"/>
  <c r="P54" i="6" a="1"/>
  <c r="P54" i="6" s="1"/>
  <c r="P55" i="6" a="1"/>
  <c r="P55" i="6" s="1"/>
  <c r="P56" i="6" a="1"/>
  <c r="P56" i="6" s="1"/>
  <c r="P57" i="6" a="1"/>
  <c r="P57" i="6" s="1"/>
  <c r="P58" i="6" a="1"/>
  <c r="P58" i="6" s="1"/>
  <c r="P59" i="6" a="1"/>
  <c r="P59" i="6" s="1"/>
  <c r="P60" i="6" a="1"/>
  <c r="P60" i="6" s="1"/>
  <c r="P50" i="6" a="1"/>
  <c r="P50" i="6" s="1"/>
  <c r="O51" i="6" a="1"/>
  <c r="O51" i="6" s="1"/>
  <c r="O52" i="6" a="1"/>
  <c r="O52" i="6" s="1"/>
  <c r="O53" i="6" a="1"/>
  <c r="O53" i="6" s="1"/>
  <c r="O54" i="6" a="1"/>
  <c r="O54" i="6" s="1"/>
  <c r="O55" i="6" a="1"/>
  <c r="O55" i="6" s="1"/>
  <c r="O56" i="6" a="1"/>
  <c r="O56" i="6" s="1"/>
  <c r="O57" i="6" a="1"/>
  <c r="O57" i="6" s="1"/>
  <c r="O58" i="6" a="1"/>
  <c r="O58" i="6" s="1"/>
  <c r="O59" i="6" a="1"/>
  <c r="O59" i="6" s="1"/>
  <c r="O60" i="6" a="1"/>
  <c r="O60" i="6" s="1"/>
  <c r="O50" i="6" a="1"/>
  <c r="O50" i="6" s="1"/>
  <c r="A69" i="5" l="1"/>
  <c r="A48" i="5"/>
  <c r="A47" i="5"/>
  <c r="A49" i="5"/>
  <c r="A41" i="5"/>
  <c r="A40" i="5"/>
  <c r="A39" i="5"/>
  <c r="A33" i="5"/>
  <c r="A32" i="5"/>
  <c r="A31" i="5"/>
  <c r="A25" i="5"/>
  <c r="A65" i="5"/>
  <c r="A24" i="5"/>
  <c r="A64" i="5"/>
  <c r="A23" i="5"/>
  <c r="A17" i="5"/>
  <c r="A57" i="5"/>
  <c r="A16" i="5"/>
  <c r="A56" i="5"/>
  <c r="A15" i="5"/>
  <c r="A55" i="5"/>
  <c r="A9" i="5"/>
  <c r="P62" i="6"/>
  <c r="R62" i="6"/>
  <c r="Q62" i="6"/>
  <c r="O62" i="6"/>
  <c r="A8" i="5"/>
  <c r="A7" i="5"/>
  <c r="A62" i="5"/>
  <c r="A54" i="5"/>
  <c r="A46" i="5"/>
  <c r="A38" i="5"/>
  <c r="A30" i="5"/>
  <c r="A22" i="5"/>
  <c r="A14" i="5"/>
  <c r="A6" i="5"/>
  <c r="A61" i="5"/>
  <c r="A53" i="5"/>
  <c r="A45" i="5"/>
  <c r="A37" i="5"/>
  <c r="A29" i="5"/>
  <c r="A21" i="5"/>
  <c r="A13" i="5"/>
  <c r="A5" i="5"/>
  <c r="A68" i="5"/>
  <c r="A60" i="5"/>
  <c r="A52" i="5"/>
  <c r="A44" i="5"/>
  <c r="A36" i="5"/>
  <c r="A28" i="5"/>
  <c r="A20" i="5"/>
  <c r="A12" i="5"/>
  <c r="A4" i="5"/>
  <c r="A67" i="5"/>
  <c r="A59" i="5"/>
  <c r="A51" i="5"/>
  <c r="A43" i="5"/>
  <c r="A35" i="5"/>
  <c r="A27" i="5"/>
  <c r="A19" i="5"/>
  <c r="A11" i="5"/>
  <c r="A3" i="5"/>
  <c r="A66" i="5"/>
  <c r="A58" i="5"/>
  <c r="A50" i="5"/>
  <c r="A42" i="5"/>
  <c r="A34" i="5"/>
  <c r="A26" i="5"/>
  <c r="A18" i="5"/>
  <c r="A10" i="5"/>
  <c r="D69" i="5" l="1" a="1"/>
  <c r="D69" i="5" s="1"/>
  <c r="C69" i="5" a="1"/>
  <c r="C69" i="5" s="1"/>
  <c r="E69" i="5" a="1"/>
  <c r="E69" i="5" s="1"/>
  <c r="F69" i="5" a="1"/>
  <c r="F69" i="5" s="1"/>
  <c r="G69" i="5" a="1"/>
  <c r="G69" i="5" s="1"/>
  <c r="H69" i="5" a="1"/>
  <c r="H69" i="5" s="1"/>
  <c r="I69" i="5" a="1"/>
  <c r="I69" i="5" s="1"/>
  <c r="K69" i="5" a="1"/>
  <c r="K69" i="5" s="1"/>
  <c r="L69" i="5" a="1"/>
  <c r="L69" i="5" s="1"/>
  <c r="J69" i="5" a="1"/>
  <c r="J69" i="5" s="1"/>
  <c r="A2" i="5"/>
  <c r="B15" i="5"/>
  <c r="B13" i="5"/>
  <c r="B29" i="5"/>
  <c r="B11" i="5"/>
  <c r="B12" i="5"/>
  <c r="B26" i="5"/>
  <c r="B10" i="5"/>
  <c r="B9" i="5"/>
  <c r="B62" i="5"/>
  <c r="B61" i="5"/>
  <c r="B58" i="5"/>
  <c r="B40" i="5"/>
  <c r="B24" i="5"/>
  <c r="B8" i="5"/>
  <c r="B45" i="5"/>
  <c r="B55" i="5"/>
  <c r="B23" i="5"/>
  <c r="B7" i="5"/>
  <c r="B47" i="5"/>
  <c r="B44" i="5"/>
  <c r="B57" i="5"/>
  <c r="B39" i="5"/>
  <c r="B69" i="5"/>
  <c r="B54" i="5"/>
  <c r="B38" i="5"/>
  <c r="B22" i="5"/>
  <c r="B6" i="5"/>
  <c r="B14" i="5"/>
  <c r="B43" i="5"/>
  <c r="B25" i="5"/>
  <c r="B21" i="5"/>
  <c r="B5" i="5"/>
  <c r="B46" i="5"/>
  <c r="B59" i="5"/>
  <c r="B53" i="5"/>
  <c r="B68" i="5"/>
  <c r="B52" i="5"/>
  <c r="B36" i="5"/>
  <c r="B20" i="5"/>
  <c r="B4" i="5"/>
  <c r="B30" i="5"/>
  <c r="B27" i="5"/>
  <c r="B37" i="5"/>
  <c r="B67" i="5"/>
  <c r="B51" i="5"/>
  <c r="B35" i="5"/>
  <c r="B19" i="5"/>
  <c r="B3" i="5"/>
  <c r="B28" i="5"/>
  <c r="B41" i="5"/>
  <c r="B66" i="5"/>
  <c r="B50" i="5"/>
  <c r="B34" i="5"/>
  <c r="B18" i="5"/>
  <c r="B31" i="5"/>
  <c r="B60" i="5"/>
  <c r="B42" i="5"/>
  <c r="B65" i="5"/>
  <c r="B49" i="5"/>
  <c r="B33" i="5"/>
  <c r="B17" i="5"/>
  <c r="B56" i="5"/>
  <c r="B64" i="5"/>
  <c r="B48" i="5"/>
  <c r="B32" i="5"/>
  <c r="B16" i="5"/>
  <c r="M69" i="5" l="1"/>
  <c r="O69" i="5" s="1"/>
  <c r="S2" i="3"/>
  <c r="S72" i="3" s="1"/>
  <c r="H51" i="5" a="1"/>
  <c r="H51" i="5" s="1"/>
  <c r="G51" i="5" a="1"/>
  <c r="G51" i="5" s="1"/>
  <c r="G12" i="5" a="1"/>
  <c r="G12" i="5" s="1"/>
  <c r="H12" i="5" a="1"/>
  <c r="H12" i="5" s="1"/>
  <c r="G53" i="5" a="1"/>
  <c r="G53" i="5" s="1"/>
  <c r="H53" i="5" a="1"/>
  <c r="H53" i="5" s="1"/>
  <c r="G38" i="5" a="1"/>
  <c r="G38" i="5" s="1"/>
  <c r="H38" i="5" a="1"/>
  <c r="H38" i="5" s="1"/>
  <c r="H8" i="5" a="1"/>
  <c r="H8" i="5" s="1"/>
  <c r="G49" i="5" a="1"/>
  <c r="G49" i="5" s="1"/>
  <c r="H49" i="5" a="1"/>
  <c r="H49" i="5" s="1"/>
  <c r="G17" i="5" a="1"/>
  <c r="G17" i="5" s="1"/>
  <c r="H17" i="5" a="1"/>
  <c r="H17" i="5" s="1"/>
  <c r="H68" i="5" a="1"/>
  <c r="H68" i="5" s="1"/>
  <c r="G68" i="5" a="1"/>
  <c r="G68" i="5" s="1"/>
  <c r="G39" i="5" a="1"/>
  <c r="G39" i="5" s="1"/>
  <c r="H39" i="5" a="1"/>
  <c r="H39" i="5" s="1"/>
  <c r="H67" i="5" a="1"/>
  <c r="H67" i="5" s="1"/>
  <c r="G67" i="5" a="1"/>
  <c r="G67" i="5" s="1"/>
  <c r="G28" i="5" a="1"/>
  <c r="G28" i="5" s="1"/>
  <c r="H28" i="5" a="1"/>
  <c r="H28" i="5" s="1"/>
  <c r="H54" i="5" a="1"/>
  <c r="H54" i="5" s="1"/>
  <c r="G54" i="5" a="1"/>
  <c r="G54" i="5" s="1"/>
  <c r="G24" i="5" a="1"/>
  <c r="G24" i="5" s="1"/>
  <c r="H24" i="5" a="1"/>
  <c r="H24" i="5" s="1"/>
  <c r="G65" i="5" a="1"/>
  <c r="G65" i="5" s="1"/>
  <c r="H65" i="5" a="1"/>
  <c r="H65" i="5" s="1"/>
  <c r="H18" i="5" a="1"/>
  <c r="H18" i="5" s="1"/>
  <c r="G18" i="5" a="1"/>
  <c r="G18" i="5" s="1"/>
  <c r="H21" i="5" a="1"/>
  <c r="H21" i="5" s="1"/>
  <c r="G21" i="5" a="1"/>
  <c r="G21" i="5" s="1"/>
  <c r="H11" i="5" a="1"/>
  <c r="H11" i="5" s="1"/>
  <c r="G13" i="5" a="1"/>
  <c r="G13" i="5" s="1"/>
  <c r="H13" i="5" a="1"/>
  <c r="H13" i="5" s="1"/>
  <c r="G55" i="5" a="1"/>
  <c r="G55" i="5" s="1"/>
  <c r="H55" i="5" a="1"/>
  <c r="H55" i="5" s="1"/>
  <c r="H9" i="5" a="1"/>
  <c r="H9" i="5" s="1"/>
  <c r="G59" i="5" a="1"/>
  <c r="G59" i="5" s="1"/>
  <c r="H59" i="5" a="1"/>
  <c r="H59" i="5" s="1"/>
  <c r="G44" i="5" a="1"/>
  <c r="G44" i="5" s="1"/>
  <c r="H44" i="5" a="1"/>
  <c r="H44" i="5" s="1"/>
  <c r="G40" i="5" a="1"/>
  <c r="G40" i="5" s="1"/>
  <c r="H40" i="5" a="1"/>
  <c r="H40" i="5" s="1"/>
  <c r="H34" i="5" a="1"/>
  <c r="H34" i="5" s="1"/>
  <c r="G34" i="5" a="1"/>
  <c r="G34" i="5" s="1"/>
  <c r="G29" i="5" a="1"/>
  <c r="G29" i="5" s="1"/>
  <c r="H29" i="5" a="1"/>
  <c r="H29" i="5" s="1"/>
  <c r="G27" i="5" a="1"/>
  <c r="G27" i="5" s="1"/>
  <c r="H27" i="5" a="1"/>
  <c r="H27" i="5" s="1"/>
  <c r="G14" i="5" a="1"/>
  <c r="G14" i="5" s="1"/>
  <c r="H14" i="5" a="1"/>
  <c r="H14" i="5" s="1"/>
  <c r="G25" i="5" a="1"/>
  <c r="G25" i="5" s="1"/>
  <c r="H25" i="5" a="1"/>
  <c r="H25" i="5" s="1"/>
  <c r="G60" i="5" a="1"/>
  <c r="G60" i="5" s="1"/>
  <c r="H60" i="5" a="1"/>
  <c r="H60" i="5" s="1"/>
  <c r="G15" i="5" a="1"/>
  <c r="G15" i="5" s="1"/>
  <c r="H15" i="5" a="1"/>
  <c r="H15" i="5" s="1"/>
  <c r="G56" i="5" a="1"/>
  <c r="G56" i="5" s="1"/>
  <c r="H56" i="5" a="1"/>
  <c r="H56" i="5" s="1"/>
  <c r="H50" i="5" a="1"/>
  <c r="H50" i="5" s="1"/>
  <c r="G50" i="5" a="1"/>
  <c r="G50" i="5" s="1"/>
  <c r="G43" i="5" a="1"/>
  <c r="G43" i="5" s="1"/>
  <c r="H43" i="5" a="1"/>
  <c r="H43" i="5" s="1"/>
  <c r="H4" i="5" a="1"/>
  <c r="H4" i="5" s="1"/>
  <c r="G45" i="5" a="1"/>
  <c r="G45" i="5" s="1"/>
  <c r="H45" i="5" a="1"/>
  <c r="H45" i="5" s="1"/>
  <c r="G30" i="5" a="1"/>
  <c r="G30" i="5" s="1"/>
  <c r="H30" i="5" a="1"/>
  <c r="H30" i="5" s="1"/>
  <c r="G41" i="5" a="1"/>
  <c r="G41" i="5" s="1"/>
  <c r="H41" i="5" a="1"/>
  <c r="H41" i="5" s="1"/>
  <c r="G31" i="5" a="1"/>
  <c r="G31" i="5" s="1"/>
  <c r="H31" i="5" a="1"/>
  <c r="H31" i="5" s="1"/>
  <c r="H66" i="5" a="1"/>
  <c r="H66" i="5" s="1"/>
  <c r="G66" i="5" a="1"/>
  <c r="G66" i="5" s="1"/>
  <c r="G46" i="5" a="1"/>
  <c r="G46" i="5" s="1"/>
  <c r="H46" i="5" a="1"/>
  <c r="H46" i="5" s="1"/>
  <c r="G16" i="5" a="1"/>
  <c r="G16" i="5" s="1"/>
  <c r="H16" i="5" a="1"/>
  <c r="H16" i="5" s="1"/>
  <c r="G57" i="5" a="1"/>
  <c r="G57" i="5" s="1"/>
  <c r="H57" i="5" a="1"/>
  <c r="H57" i="5" s="1"/>
  <c r="H10" i="5" a="1"/>
  <c r="H10" i="5" s="1"/>
  <c r="G20" i="5" a="1"/>
  <c r="G20" i="5" s="1"/>
  <c r="H20" i="5" a="1"/>
  <c r="H20" i="5" s="1"/>
  <c r="G61" i="5" a="1"/>
  <c r="G61" i="5" s="1"/>
  <c r="H61" i="5" a="1"/>
  <c r="H61" i="5" s="1"/>
  <c r="H3" i="5" a="1"/>
  <c r="H3" i="5" s="1"/>
  <c r="H5" i="5" a="1"/>
  <c r="H5" i="5" s="1"/>
  <c r="G47" i="5" a="1"/>
  <c r="G47" i="5" s="1"/>
  <c r="H47" i="5" a="1"/>
  <c r="H47" i="5" s="1"/>
  <c r="G36" i="5" a="1"/>
  <c r="G36" i="5" s="1"/>
  <c r="H36" i="5" a="1"/>
  <c r="H36" i="5" s="1"/>
  <c r="G62" i="5" a="1"/>
  <c r="G62" i="5" s="1"/>
  <c r="H62" i="5" a="1"/>
  <c r="H62" i="5" s="1"/>
  <c r="G32" i="5" a="1"/>
  <c r="G32" i="5" s="1"/>
  <c r="H32" i="5" a="1"/>
  <c r="H32" i="5" s="1"/>
  <c r="G26" i="5" a="1"/>
  <c r="G26" i="5" s="1"/>
  <c r="H26" i="5" a="1"/>
  <c r="H26" i="5" s="1"/>
  <c r="H7" i="5" a="1"/>
  <c r="H7" i="5" s="1"/>
  <c r="G48" i="5" a="1"/>
  <c r="G48" i="5" s="1"/>
  <c r="H48" i="5" a="1"/>
  <c r="H48" i="5" s="1"/>
  <c r="G42" i="5" a="1"/>
  <c r="G42" i="5" s="1"/>
  <c r="H42" i="5" a="1"/>
  <c r="H42" i="5" s="1"/>
  <c r="H19" i="5" a="1"/>
  <c r="H19" i="5" s="1"/>
  <c r="G19" i="5" a="1"/>
  <c r="G19" i="5" s="1"/>
  <c r="H6" i="5" a="1"/>
  <c r="H6" i="5" s="1"/>
  <c r="G52" i="5" a="1"/>
  <c r="G52" i="5" s="1"/>
  <c r="H52" i="5" a="1"/>
  <c r="H52" i="5" s="1"/>
  <c r="H35" i="5" a="1"/>
  <c r="H35" i="5" s="1"/>
  <c r="G35" i="5" a="1"/>
  <c r="G35" i="5" s="1"/>
  <c r="H37" i="5" a="1"/>
  <c r="H37" i="5" s="1"/>
  <c r="G37" i="5" a="1"/>
  <c r="G37" i="5" s="1"/>
  <c r="H22" i="5" a="1"/>
  <c r="H22" i="5" s="1"/>
  <c r="G22" i="5" a="1"/>
  <c r="G22" i="5" s="1"/>
  <c r="G33" i="5" a="1"/>
  <c r="G33" i="5" s="1"/>
  <c r="H33" i="5" a="1"/>
  <c r="H33" i="5" s="1"/>
  <c r="G23" i="5" a="1"/>
  <c r="G23" i="5" s="1"/>
  <c r="H23" i="5" a="1"/>
  <c r="H23" i="5" s="1"/>
  <c r="G64" i="5" a="1"/>
  <c r="G64" i="5" s="1"/>
  <c r="H64" i="5" a="1"/>
  <c r="H64" i="5" s="1"/>
  <c r="G58" i="5" a="1"/>
  <c r="G58" i="5" s="1"/>
  <c r="H58" i="5" a="1"/>
  <c r="H58" i="5" s="1"/>
  <c r="J39" i="5" a="1"/>
  <c r="J39" i="5" s="1"/>
  <c r="K39" i="5" a="1"/>
  <c r="K39" i="5" s="1"/>
  <c r="L39" i="5" a="1"/>
  <c r="L39" i="5" s="1"/>
  <c r="C39" i="5" a="1"/>
  <c r="C39" i="5" s="1"/>
  <c r="D39" i="5" a="1"/>
  <c r="D39" i="5" s="1"/>
  <c r="E39" i="5" a="1"/>
  <c r="E39" i="5" s="1"/>
  <c r="F39" i="5" a="1"/>
  <c r="F39" i="5" s="1"/>
  <c r="I39" i="5" a="1"/>
  <c r="I39" i="5" s="1"/>
  <c r="C67" i="5" a="1"/>
  <c r="C67" i="5" s="1"/>
  <c r="L67" i="5" a="1"/>
  <c r="L67" i="5" s="1"/>
  <c r="K67" i="5" a="1"/>
  <c r="K67" i="5" s="1"/>
  <c r="D67" i="5" a="1"/>
  <c r="D67" i="5" s="1"/>
  <c r="E67" i="5" a="1"/>
  <c r="E67" i="5" s="1"/>
  <c r="F67" i="5" a="1"/>
  <c r="F67" i="5" s="1"/>
  <c r="I67" i="5" a="1"/>
  <c r="I67" i="5" s="1"/>
  <c r="J67" i="5" a="1"/>
  <c r="J67" i="5" s="1"/>
  <c r="C28" i="5" a="1"/>
  <c r="C28" i="5" s="1"/>
  <c r="D28" i="5" a="1"/>
  <c r="D28" i="5" s="1"/>
  <c r="E28" i="5" a="1"/>
  <c r="E28" i="5" s="1"/>
  <c r="F28" i="5" a="1"/>
  <c r="F28" i="5" s="1"/>
  <c r="I28" i="5" a="1"/>
  <c r="I28" i="5" s="1"/>
  <c r="J28" i="5" a="1"/>
  <c r="J28" i="5" s="1"/>
  <c r="K28" i="5" a="1"/>
  <c r="K28" i="5" s="1"/>
  <c r="L28" i="5" a="1"/>
  <c r="L28" i="5" s="1"/>
  <c r="L54" i="5" a="1"/>
  <c r="L54" i="5" s="1"/>
  <c r="C54" i="5" a="1"/>
  <c r="C54" i="5" s="1"/>
  <c r="D54" i="5" a="1"/>
  <c r="D54" i="5" s="1"/>
  <c r="E54" i="5" a="1"/>
  <c r="E54" i="5" s="1"/>
  <c r="K54" i="5" a="1"/>
  <c r="K54" i="5" s="1"/>
  <c r="F54" i="5" a="1"/>
  <c r="F54" i="5" s="1"/>
  <c r="I54" i="5" a="1"/>
  <c r="I54" i="5" s="1"/>
  <c r="J54" i="5" a="1"/>
  <c r="J54" i="5" s="1"/>
  <c r="D24" i="5" a="1"/>
  <c r="D24" i="5" s="1"/>
  <c r="E24" i="5" a="1"/>
  <c r="E24" i="5" s="1"/>
  <c r="F24" i="5" a="1"/>
  <c r="F24" i="5" s="1"/>
  <c r="C24" i="5" a="1"/>
  <c r="C24" i="5" s="1"/>
  <c r="I24" i="5" a="1"/>
  <c r="I24" i="5" s="1"/>
  <c r="J24" i="5" a="1"/>
  <c r="J24" i="5" s="1"/>
  <c r="K24" i="5" a="1"/>
  <c r="K24" i="5" s="1"/>
  <c r="L24" i="5" a="1"/>
  <c r="L24" i="5" s="1"/>
  <c r="E65" i="5" a="1"/>
  <c r="E65" i="5" s="1"/>
  <c r="C65" i="5" a="1"/>
  <c r="C65" i="5" s="1"/>
  <c r="F65" i="5" a="1"/>
  <c r="F65" i="5" s="1"/>
  <c r="D65" i="5" a="1"/>
  <c r="D65" i="5" s="1"/>
  <c r="I65" i="5" a="1"/>
  <c r="I65" i="5" s="1"/>
  <c r="J65" i="5" a="1"/>
  <c r="J65" i="5" s="1"/>
  <c r="K65" i="5" a="1"/>
  <c r="K65" i="5" s="1"/>
  <c r="L65" i="5" a="1"/>
  <c r="L65" i="5" s="1"/>
  <c r="D18" i="5" a="1"/>
  <c r="D18" i="5" s="1"/>
  <c r="E18" i="5" a="1"/>
  <c r="E18" i="5" s="1"/>
  <c r="F18" i="5" a="1"/>
  <c r="F18" i="5" s="1"/>
  <c r="I18" i="5" a="1"/>
  <c r="I18" i="5" s="1"/>
  <c r="C18" i="5" a="1"/>
  <c r="C18" i="5" s="1"/>
  <c r="J18" i="5" a="1"/>
  <c r="J18" i="5" s="1"/>
  <c r="K18" i="5" a="1"/>
  <c r="K18" i="5" s="1"/>
  <c r="L18" i="5" a="1"/>
  <c r="L18" i="5" s="1"/>
  <c r="I53" i="5" a="1"/>
  <c r="I53" i="5" s="1"/>
  <c r="J53" i="5" a="1"/>
  <c r="J53" i="5" s="1"/>
  <c r="K53" i="5" a="1"/>
  <c r="K53" i="5" s="1"/>
  <c r="L53" i="5" a="1"/>
  <c r="L53" i="5" s="1"/>
  <c r="C53" i="5" a="1"/>
  <c r="C53" i="5" s="1"/>
  <c r="E53" i="5" a="1"/>
  <c r="E53" i="5" s="1"/>
  <c r="D53" i="5" a="1"/>
  <c r="D53" i="5" s="1"/>
  <c r="F53" i="5" a="1"/>
  <c r="F53" i="5" s="1"/>
  <c r="F8" i="5" a="1"/>
  <c r="F8" i="5" s="1"/>
  <c r="G8" i="5" a="1"/>
  <c r="G8" i="5" s="1"/>
  <c r="I8" i="5" a="1"/>
  <c r="I8" i="5" s="1"/>
  <c r="J8" i="5" a="1"/>
  <c r="J8" i="5" s="1"/>
  <c r="K8" i="5" a="1"/>
  <c r="K8" i="5" s="1"/>
  <c r="D8" i="5" a="1"/>
  <c r="D8" i="5" s="1"/>
  <c r="E8" i="5" a="1"/>
  <c r="E8" i="5" s="1"/>
  <c r="L8" i="5" a="1"/>
  <c r="L8" i="5" s="1"/>
  <c r="C8" i="5" a="1"/>
  <c r="C8" i="5" s="1"/>
  <c r="C11" i="5" a="1"/>
  <c r="C11" i="5" s="1"/>
  <c r="L11" i="5" a="1"/>
  <c r="L11" i="5" s="1"/>
  <c r="D11" i="5" a="1"/>
  <c r="D11" i="5" s="1"/>
  <c r="E11" i="5" a="1"/>
  <c r="E11" i="5" s="1"/>
  <c r="F11" i="5" a="1"/>
  <c r="F11" i="5" s="1"/>
  <c r="G11" i="5" a="1"/>
  <c r="G11" i="5" s="1"/>
  <c r="I11" i="5" a="1"/>
  <c r="I11" i="5" s="1"/>
  <c r="J11" i="5" a="1"/>
  <c r="J11" i="5" s="1"/>
  <c r="K11" i="5" a="1"/>
  <c r="K11" i="5" s="1"/>
  <c r="J13" i="5" a="1"/>
  <c r="J13" i="5" s="1"/>
  <c r="K13" i="5" a="1"/>
  <c r="K13" i="5" s="1"/>
  <c r="C13" i="5" a="1"/>
  <c r="C13" i="5" s="1"/>
  <c r="L13" i="5" a="1"/>
  <c r="L13" i="5" s="1"/>
  <c r="D13" i="5" a="1"/>
  <c r="D13" i="5" s="1"/>
  <c r="E13" i="5" a="1"/>
  <c r="E13" i="5" s="1"/>
  <c r="F13" i="5" a="1"/>
  <c r="F13" i="5" s="1"/>
  <c r="I13" i="5" a="1"/>
  <c r="I13" i="5" s="1"/>
  <c r="C55" i="5" a="1"/>
  <c r="C55" i="5" s="1"/>
  <c r="D55" i="5" a="1"/>
  <c r="D55" i="5" s="1"/>
  <c r="E55" i="5" a="1"/>
  <c r="E55" i="5" s="1"/>
  <c r="F55" i="5" a="1"/>
  <c r="F55" i="5" s="1"/>
  <c r="I55" i="5" a="1"/>
  <c r="I55" i="5" s="1"/>
  <c r="J55" i="5" a="1"/>
  <c r="J55" i="5" s="1"/>
  <c r="K55" i="5" a="1"/>
  <c r="K55" i="5" s="1"/>
  <c r="L55" i="5" a="1"/>
  <c r="L55" i="5" s="1"/>
  <c r="E9" i="5" a="1"/>
  <c r="E9" i="5" s="1"/>
  <c r="F9" i="5" a="1"/>
  <c r="F9" i="5" s="1"/>
  <c r="G9" i="5" a="1"/>
  <c r="G9" i="5" s="1"/>
  <c r="I9" i="5" a="1"/>
  <c r="I9" i="5" s="1"/>
  <c r="J9" i="5" a="1"/>
  <c r="J9" i="5" s="1"/>
  <c r="C9" i="5" a="1"/>
  <c r="C9" i="5" s="1"/>
  <c r="D9" i="5" a="1"/>
  <c r="D9" i="5" s="1"/>
  <c r="K9" i="5" a="1"/>
  <c r="K9" i="5" s="1"/>
  <c r="L9" i="5" a="1"/>
  <c r="L9" i="5" s="1"/>
  <c r="L44" i="5" a="1"/>
  <c r="L44" i="5" s="1"/>
  <c r="C44" i="5" a="1"/>
  <c r="C44" i="5" s="1"/>
  <c r="K44" i="5" a="1"/>
  <c r="K44" i="5" s="1"/>
  <c r="D44" i="5" a="1"/>
  <c r="D44" i="5" s="1"/>
  <c r="E44" i="5" a="1"/>
  <c r="E44" i="5" s="1"/>
  <c r="F44" i="5" a="1"/>
  <c r="F44" i="5" s="1"/>
  <c r="I44" i="5" a="1"/>
  <c r="I44" i="5" s="1"/>
  <c r="J44" i="5" a="1"/>
  <c r="J44" i="5" s="1"/>
  <c r="L40" i="5" a="1"/>
  <c r="L40" i="5" s="1"/>
  <c r="C40" i="5" a="1"/>
  <c r="C40" i="5" s="1"/>
  <c r="K40" i="5" a="1"/>
  <c r="K40" i="5" s="1"/>
  <c r="D40" i="5" a="1"/>
  <c r="D40" i="5" s="1"/>
  <c r="I40" i="5" a="1"/>
  <c r="I40" i="5" s="1"/>
  <c r="E40" i="5" a="1"/>
  <c r="E40" i="5" s="1"/>
  <c r="F40" i="5" a="1"/>
  <c r="F40" i="5" s="1"/>
  <c r="J40" i="5" a="1"/>
  <c r="J40" i="5" s="1"/>
  <c r="I34" i="5" a="1"/>
  <c r="I34" i="5" s="1"/>
  <c r="K34" i="5" a="1"/>
  <c r="K34" i="5" s="1"/>
  <c r="J34" i="5" a="1"/>
  <c r="J34" i="5" s="1"/>
  <c r="L34" i="5" a="1"/>
  <c r="L34" i="5" s="1"/>
  <c r="C34" i="5" a="1"/>
  <c r="C34" i="5" s="1"/>
  <c r="F34" i="5" a="1"/>
  <c r="F34" i="5" s="1"/>
  <c r="D34" i="5" a="1"/>
  <c r="D34" i="5" s="1"/>
  <c r="E34" i="5" a="1"/>
  <c r="E34" i="5" s="1"/>
  <c r="K68" i="5" a="1"/>
  <c r="K68" i="5" s="1"/>
  <c r="L68" i="5" a="1"/>
  <c r="L68" i="5" s="1"/>
  <c r="C68" i="5" a="1"/>
  <c r="C68" i="5" s="1"/>
  <c r="D68" i="5" a="1"/>
  <c r="D68" i="5" s="1"/>
  <c r="F68" i="5" a="1"/>
  <c r="F68" i="5" s="1"/>
  <c r="E68" i="5" a="1"/>
  <c r="E68" i="5" s="1"/>
  <c r="I68" i="5" a="1"/>
  <c r="I68" i="5" s="1"/>
  <c r="J68" i="5" a="1"/>
  <c r="J68" i="5" s="1"/>
  <c r="K12" i="5" a="1"/>
  <c r="K12" i="5" s="1"/>
  <c r="C12" i="5" a="1"/>
  <c r="C12" i="5" s="1"/>
  <c r="L12" i="5" a="1"/>
  <c r="L12" i="5" s="1"/>
  <c r="D12" i="5" a="1"/>
  <c r="D12" i="5" s="1"/>
  <c r="E12" i="5" a="1"/>
  <c r="E12" i="5" s="1"/>
  <c r="F12" i="5" a="1"/>
  <c r="F12" i="5" s="1"/>
  <c r="I12" i="5" a="1"/>
  <c r="I12" i="5" s="1"/>
  <c r="J12" i="5" a="1"/>
  <c r="J12" i="5" s="1"/>
  <c r="L27" i="5" a="1"/>
  <c r="L27" i="5" s="1"/>
  <c r="C27" i="5" a="1"/>
  <c r="C27" i="5" s="1"/>
  <c r="D27" i="5" a="1"/>
  <c r="D27" i="5" s="1"/>
  <c r="E27" i="5" a="1"/>
  <c r="E27" i="5" s="1"/>
  <c r="F27" i="5" a="1"/>
  <c r="F27" i="5" s="1"/>
  <c r="J27" i="5" a="1"/>
  <c r="J27" i="5" s="1"/>
  <c r="I27" i="5" a="1"/>
  <c r="I27" i="5" s="1"/>
  <c r="K27" i="5" a="1"/>
  <c r="K27" i="5" s="1"/>
  <c r="J29" i="5" a="1"/>
  <c r="J29" i="5" s="1"/>
  <c r="F29" i="5" a="1"/>
  <c r="F29" i="5" s="1"/>
  <c r="E29" i="5" a="1"/>
  <c r="E29" i="5" s="1"/>
  <c r="D29" i="5" a="1"/>
  <c r="D29" i="5" s="1"/>
  <c r="I29" i="5" a="1"/>
  <c r="I29" i="5" s="1"/>
  <c r="K29" i="5" a="1"/>
  <c r="K29" i="5" s="1"/>
  <c r="L29" i="5" a="1"/>
  <c r="L29" i="5" s="1"/>
  <c r="C29" i="5" a="1"/>
  <c r="C29" i="5" s="1"/>
  <c r="I14" i="5" a="1"/>
  <c r="I14" i="5" s="1"/>
  <c r="J14" i="5" a="1"/>
  <c r="J14" i="5" s="1"/>
  <c r="K14" i="5" a="1"/>
  <c r="K14" i="5" s="1"/>
  <c r="C14" i="5" a="1"/>
  <c r="C14" i="5" s="1"/>
  <c r="L14" i="5" a="1"/>
  <c r="L14" i="5" s="1"/>
  <c r="D14" i="5" a="1"/>
  <c r="D14" i="5" s="1"/>
  <c r="E14" i="5" a="1"/>
  <c r="E14" i="5" s="1"/>
  <c r="F14" i="5" a="1"/>
  <c r="F14" i="5" s="1"/>
  <c r="I25" i="5" a="1"/>
  <c r="I25" i="5" s="1"/>
  <c r="J25" i="5" a="1"/>
  <c r="J25" i="5" s="1"/>
  <c r="K25" i="5" a="1"/>
  <c r="K25" i="5" s="1"/>
  <c r="L25" i="5" a="1"/>
  <c r="L25" i="5" s="1"/>
  <c r="F25" i="5" a="1"/>
  <c r="F25" i="5" s="1"/>
  <c r="D25" i="5" a="1"/>
  <c r="D25" i="5" s="1"/>
  <c r="C25" i="5" a="1"/>
  <c r="C25" i="5" s="1"/>
  <c r="E25" i="5" a="1"/>
  <c r="E25" i="5" s="1"/>
  <c r="D60" i="5" a="1"/>
  <c r="D60" i="5" s="1"/>
  <c r="F60" i="5" a="1"/>
  <c r="F60" i="5" s="1"/>
  <c r="E60" i="5" a="1"/>
  <c r="E60" i="5" s="1"/>
  <c r="I60" i="5" a="1"/>
  <c r="I60" i="5" s="1"/>
  <c r="J60" i="5" a="1"/>
  <c r="J60" i="5" s="1"/>
  <c r="K60" i="5" a="1"/>
  <c r="K60" i="5" s="1"/>
  <c r="L60" i="5" a="1"/>
  <c r="L60" i="5" s="1"/>
  <c r="C60" i="5" a="1"/>
  <c r="C60" i="5" s="1"/>
  <c r="I15" i="5" a="1"/>
  <c r="I15" i="5" s="1"/>
  <c r="J15" i="5" a="1"/>
  <c r="J15" i="5" s="1"/>
  <c r="K15" i="5" a="1"/>
  <c r="K15" i="5" s="1"/>
  <c r="C15" i="5" a="1"/>
  <c r="C15" i="5" s="1"/>
  <c r="L15" i="5" a="1"/>
  <c r="L15" i="5" s="1"/>
  <c r="E15" i="5" a="1"/>
  <c r="E15" i="5" s="1"/>
  <c r="F15" i="5" a="1"/>
  <c r="F15" i="5" s="1"/>
  <c r="D15" i="5" a="1"/>
  <c r="D15" i="5" s="1"/>
  <c r="D56" i="5" a="1"/>
  <c r="D56" i="5" s="1"/>
  <c r="E56" i="5" a="1"/>
  <c r="E56" i="5" s="1"/>
  <c r="F56" i="5" a="1"/>
  <c r="F56" i="5" s="1"/>
  <c r="I56" i="5" a="1"/>
  <c r="I56" i="5" s="1"/>
  <c r="J56" i="5" a="1"/>
  <c r="J56" i="5" s="1"/>
  <c r="K56" i="5" a="1"/>
  <c r="K56" i="5" s="1"/>
  <c r="L56" i="5" a="1"/>
  <c r="L56" i="5" s="1"/>
  <c r="C56" i="5" a="1"/>
  <c r="C56" i="5" s="1"/>
  <c r="C50" i="5" a="1"/>
  <c r="C50" i="5" s="1"/>
  <c r="D50" i="5" a="1"/>
  <c r="D50" i="5" s="1"/>
  <c r="E50" i="5" a="1"/>
  <c r="E50" i="5" s="1"/>
  <c r="K50" i="5" a="1"/>
  <c r="K50" i="5" s="1"/>
  <c r="L50" i="5" a="1"/>
  <c r="L50" i="5" s="1"/>
  <c r="J50" i="5" a="1"/>
  <c r="J50" i="5" s="1"/>
  <c r="F50" i="5" a="1"/>
  <c r="F50" i="5" s="1"/>
  <c r="I50" i="5" a="1"/>
  <c r="I50" i="5" s="1"/>
  <c r="C51" i="5" a="1"/>
  <c r="C51" i="5" s="1"/>
  <c r="D51" i="5" a="1"/>
  <c r="D51" i="5" s="1"/>
  <c r="E51" i="5" a="1"/>
  <c r="E51" i="5" s="1"/>
  <c r="F51" i="5" a="1"/>
  <c r="F51" i="5" s="1"/>
  <c r="I51" i="5" a="1"/>
  <c r="I51" i="5" s="1"/>
  <c r="J51" i="5" a="1"/>
  <c r="J51" i="5" s="1"/>
  <c r="K51" i="5" a="1"/>
  <c r="K51" i="5" s="1"/>
  <c r="L51" i="5" a="1"/>
  <c r="L51" i="5" s="1"/>
  <c r="I43" i="5" a="1"/>
  <c r="I43" i="5" s="1"/>
  <c r="L43" i="5" a="1"/>
  <c r="L43" i="5" s="1"/>
  <c r="J43" i="5" a="1"/>
  <c r="J43" i="5" s="1"/>
  <c r="K43" i="5" a="1"/>
  <c r="K43" i="5" s="1"/>
  <c r="C43" i="5" a="1"/>
  <c r="C43" i="5" s="1"/>
  <c r="D43" i="5" a="1"/>
  <c r="D43" i="5" s="1"/>
  <c r="F43" i="5" a="1"/>
  <c r="F43" i="5" s="1"/>
  <c r="E43" i="5" a="1"/>
  <c r="E43" i="5" s="1"/>
  <c r="J4" i="5" a="1"/>
  <c r="J4" i="5" s="1"/>
  <c r="K4" i="5" a="1"/>
  <c r="K4" i="5" s="1"/>
  <c r="C4" i="5" a="1"/>
  <c r="C4" i="5" s="1"/>
  <c r="L4" i="5" a="1"/>
  <c r="L4" i="5" s="1"/>
  <c r="D4" i="5" a="1"/>
  <c r="D4" i="5" s="1"/>
  <c r="E4" i="5" a="1"/>
  <c r="E4" i="5" s="1"/>
  <c r="F4" i="5" a="1"/>
  <c r="F4" i="5" s="1"/>
  <c r="G4" i="5" a="1"/>
  <c r="G4" i="5" s="1"/>
  <c r="I4" i="5" a="1"/>
  <c r="I4" i="5" s="1"/>
  <c r="C45" i="5" a="1"/>
  <c r="C45" i="5" s="1"/>
  <c r="D45" i="5" a="1"/>
  <c r="D45" i="5" s="1"/>
  <c r="E45" i="5" a="1"/>
  <c r="E45" i="5" s="1"/>
  <c r="F45" i="5" a="1"/>
  <c r="F45" i="5" s="1"/>
  <c r="I45" i="5" a="1"/>
  <c r="I45" i="5" s="1"/>
  <c r="J45" i="5" a="1"/>
  <c r="J45" i="5" s="1"/>
  <c r="L45" i="5" a="1"/>
  <c r="L45" i="5" s="1"/>
  <c r="K45" i="5" a="1"/>
  <c r="K45" i="5" s="1"/>
  <c r="J30" i="5" a="1"/>
  <c r="J30" i="5" s="1"/>
  <c r="L30" i="5" a="1"/>
  <c r="L30" i="5" s="1"/>
  <c r="K30" i="5" a="1"/>
  <c r="K30" i="5" s="1"/>
  <c r="C30" i="5" a="1"/>
  <c r="C30" i="5" s="1"/>
  <c r="I30" i="5" a="1"/>
  <c r="I30" i="5" s="1"/>
  <c r="D30" i="5" a="1"/>
  <c r="D30" i="5" s="1"/>
  <c r="E30" i="5" a="1"/>
  <c r="E30" i="5" s="1"/>
  <c r="F30" i="5" a="1"/>
  <c r="F30" i="5" s="1"/>
  <c r="C41" i="5" a="1"/>
  <c r="C41" i="5" s="1"/>
  <c r="D41" i="5" a="1"/>
  <c r="D41" i="5" s="1"/>
  <c r="E41" i="5" a="1"/>
  <c r="E41" i="5" s="1"/>
  <c r="F41" i="5" a="1"/>
  <c r="F41" i="5" s="1"/>
  <c r="I41" i="5" a="1"/>
  <c r="I41" i="5" s="1"/>
  <c r="J41" i="5" a="1"/>
  <c r="J41" i="5" s="1"/>
  <c r="L41" i="5" a="1"/>
  <c r="L41" i="5" s="1"/>
  <c r="K41" i="5" a="1"/>
  <c r="K41" i="5" s="1"/>
  <c r="J49" i="5" a="1"/>
  <c r="J49" i="5" s="1"/>
  <c r="K49" i="5" a="1"/>
  <c r="K49" i="5" s="1"/>
  <c r="L49" i="5" a="1"/>
  <c r="L49" i="5" s="1"/>
  <c r="C49" i="5" a="1"/>
  <c r="C49" i="5" s="1"/>
  <c r="D49" i="5" a="1"/>
  <c r="D49" i="5" s="1"/>
  <c r="E49" i="5" a="1"/>
  <c r="E49" i="5" s="1"/>
  <c r="F49" i="5" a="1"/>
  <c r="F49" i="5" s="1"/>
  <c r="I49" i="5" a="1"/>
  <c r="I49" i="5" s="1"/>
  <c r="L31" i="5" a="1"/>
  <c r="L31" i="5" s="1"/>
  <c r="J31" i="5" a="1"/>
  <c r="J31" i="5" s="1"/>
  <c r="K31" i="5" a="1"/>
  <c r="K31" i="5" s="1"/>
  <c r="C31" i="5" a="1"/>
  <c r="C31" i="5" s="1"/>
  <c r="D31" i="5" a="1"/>
  <c r="D31" i="5" s="1"/>
  <c r="E31" i="5" a="1"/>
  <c r="E31" i="5" s="1"/>
  <c r="F31" i="5" a="1"/>
  <c r="F31" i="5" s="1"/>
  <c r="I31" i="5" a="1"/>
  <c r="I31" i="5" s="1"/>
  <c r="D66" i="5" a="1"/>
  <c r="D66" i="5" s="1"/>
  <c r="E66" i="5" a="1"/>
  <c r="E66" i="5" s="1"/>
  <c r="L66" i="5" a="1"/>
  <c r="L66" i="5" s="1"/>
  <c r="F66" i="5" a="1"/>
  <c r="F66" i="5" s="1"/>
  <c r="I66" i="5" a="1"/>
  <c r="I66" i="5" s="1"/>
  <c r="J66" i="5" a="1"/>
  <c r="J66" i="5" s="1"/>
  <c r="K66" i="5" a="1"/>
  <c r="K66" i="5" s="1"/>
  <c r="C66" i="5" a="1"/>
  <c r="C66" i="5" s="1"/>
  <c r="C59" i="5" a="1"/>
  <c r="C59" i="5" s="1"/>
  <c r="D59" i="5" a="1"/>
  <c r="D59" i="5" s="1"/>
  <c r="E59" i="5" a="1"/>
  <c r="E59" i="5" s="1"/>
  <c r="F59" i="5" a="1"/>
  <c r="F59" i="5" s="1"/>
  <c r="L59" i="5" a="1"/>
  <c r="L59" i="5" s="1"/>
  <c r="I59" i="5" a="1"/>
  <c r="I59" i="5" s="1"/>
  <c r="J59" i="5" a="1"/>
  <c r="J59" i="5" s="1"/>
  <c r="K59" i="5" a="1"/>
  <c r="K59" i="5" s="1"/>
  <c r="D20" i="5" a="1"/>
  <c r="D20" i="5" s="1"/>
  <c r="E20" i="5" a="1"/>
  <c r="E20" i="5" s="1"/>
  <c r="F20" i="5" a="1"/>
  <c r="F20" i="5" s="1"/>
  <c r="C20" i="5" a="1"/>
  <c r="C20" i="5" s="1"/>
  <c r="I20" i="5" a="1"/>
  <c r="I20" i="5" s="1"/>
  <c r="J20" i="5" a="1"/>
  <c r="J20" i="5" s="1"/>
  <c r="K20" i="5" a="1"/>
  <c r="K20" i="5" s="1"/>
  <c r="L20" i="5" a="1"/>
  <c r="L20" i="5" s="1"/>
  <c r="F61" i="5" a="1"/>
  <c r="F61" i="5" s="1"/>
  <c r="D61" i="5" a="1"/>
  <c r="D61" i="5" s="1"/>
  <c r="I61" i="5" a="1"/>
  <c r="I61" i="5" s="1"/>
  <c r="J61" i="5" a="1"/>
  <c r="J61" i="5" s="1"/>
  <c r="K61" i="5" a="1"/>
  <c r="K61" i="5" s="1"/>
  <c r="L61" i="5" a="1"/>
  <c r="L61" i="5" s="1"/>
  <c r="C61" i="5" a="1"/>
  <c r="C61" i="5" s="1"/>
  <c r="E61" i="5" a="1"/>
  <c r="E61" i="5" s="1"/>
  <c r="K46" i="5" a="1"/>
  <c r="K46" i="5" s="1"/>
  <c r="C46" i="5" a="1"/>
  <c r="C46" i="5" s="1"/>
  <c r="L46" i="5" a="1"/>
  <c r="L46" i="5" s="1"/>
  <c r="D46" i="5" a="1"/>
  <c r="D46" i="5" s="1"/>
  <c r="E46" i="5" a="1"/>
  <c r="E46" i="5" s="1"/>
  <c r="F46" i="5" a="1"/>
  <c r="F46" i="5" s="1"/>
  <c r="J46" i="5" a="1"/>
  <c r="J46" i="5" s="1"/>
  <c r="I46" i="5" a="1"/>
  <c r="I46" i="5" s="1"/>
  <c r="F16" i="5" a="1"/>
  <c r="F16" i="5" s="1"/>
  <c r="I16" i="5" a="1"/>
  <c r="I16" i="5" s="1"/>
  <c r="J16" i="5" a="1"/>
  <c r="J16" i="5" s="1"/>
  <c r="K16" i="5" a="1"/>
  <c r="K16" i="5" s="1"/>
  <c r="C16" i="5" a="1"/>
  <c r="C16" i="5" s="1"/>
  <c r="D16" i="5" a="1"/>
  <c r="D16" i="5" s="1"/>
  <c r="E16" i="5" a="1"/>
  <c r="E16" i="5" s="1"/>
  <c r="L16" i="5" a="1"/>
  <c r="L16" i="5" s="1"/>
  <c r="K57" i="5" a="1"/>
  <c r="K57" i="5" s="1"/>
  <c r="F57" i="5" a="1"/>
  <c r="F57" i="5" s="1"/>
  <c r="I57" i="5" a="1"/>
  <c r="I57" i="5" s="1"/>
  <c r="J57" i="5" a="1"/>
  <c r="J57" i="5" s="1"/>
  <c r="L57" i="5" a="1"/>
  <c r="L57" i="5" s="1"/>
  <c r="D57" i="5" a="1"/>
  <c r="D57" i="5" s="1"/>
  <c r="C57" i="5" a="1"/>
  <c r="C57" i="5" s="1"/>
  <c r="E57" i="5" a="1"/>
  <c r="E57" i="5" s="1"/>
  <c r="D10" i="5" a="1"/>
  <c r="D10" i="5" s="1"/>
  <c r="E10" i="5" a="1"/>
  <c r="E10" i="5" s="1"/>
  <c r="F10" i="5" a="1"/>
  <c r="F10" i="5" s="1"/>
  <c r="G10" i="5" a="1"/>
  <c r="G10" i="5" s="1"/>
  <c r="I10" i="5" a="1"/>
  <c r="I10" i="5" s="1"/>
  <c r="J10" i="5" a="1"/>
  <c r="J10" i="5" s="1"/>
  <c r="K10" i="5" a="1"/>
  <c r="K10" i="5" s="1"/>
  <c r="L10" i="5" a="1"/>
  <c r="L10" i="5" s="1"/>
  <c r="C10" i="5" a="1"/>
  <c r="C10" i="5" s="1"/>
  <c r="K3" i="5" a="1"/>
  <c r="K3" i="5" s="1"/>
  <c r="C3" i="5" a="1"/>
  <c r="C3" i="5" s="1"/>
  <c r="L3" i="5" a="1"/>
  <c r="L3" i="5" s="1"/>
  <c r="D3" i="5" a="1"/>
  <c r="D3" i="5" s="1"/>
  <c r="E3" i="5" a="1"/>
  <c r="E3" i="5" s="1"/>
  <c r="F3" i="5" a="1"/>
  <c r="F3" i="5" s="1"/>
  <c r="G3" i="5" a="1"/>
  <c r="G3" i="5" s="1"/>
  <c r="I3" i="5" a="1"/>
  <c r="I3" i="5" s="1"/>
  <c r="J3" i="5" a="1"/>
  <c r="J3" i="5" s="1"/>
  <c r="I5" i="5" a="1"/>
  <c r="I5" i="5" s="1"/>
  <c r="J5" i="5" a="1"/>
  <c r="J5" i="5" s="1"/>
  <c r="K5" i="5" a="1"/>
  <c r="K5" i="5" s="1"/>
  <c r="C5" i="5" a="1"/>
  <c r="C5" i="5" s="1"/>
  <c r="L5" i="5" a="1"/>
  <c r="L5" i="5" s="1"/>
  <c r="D5" i="5" a="1"/>
  <c r="D5" i="5" s="1"/>
  <c r="F5" i="5" a="1"/>
  <c r="F5" i="5" s="1"/>
  <c r="G5" i="5" a="1"/>
  <c r="G5" i="5" s="1"/>
  <c r="E5" i="5" a="1"/>
  <c r="E5" i="5" s="1"/>
  <c r="D47" i="5" a="1"/>
  <c r="D47" i="5" s="1"/>
  <c r="E47" i="5" a="1"/>
  <c r="E47" i="5" s="1"/>
  <c r="C47" i="5" a="1"/>
  <c r="C47" i="5" s="1"/>
  <c r="F47" i="5" a="1"/>
  <c r="F47" i="5" s="1"/>
  <c r="I47" i="5" a="1"/>
  <c r="I47" i="5" s="1"/>
  <c r="J47" i="5" a="1"/>
  <c r="J47" i="5" s="1"/>
  <c r="K47" i="5" a="1"/>
  <c r="K47" i="5" s="1"/>
  <c r="L47" i="5" a="1"/>
  <c r="L47" i="5" s="1"/>
  <c r="C36" i="5" a="1"/>
  <c r="C36" i="5" s="1"/>
  <c r="D36" i="5" a="1"/>
  <c r="D36" i="5" s="1"/>
  <c r="E36" i="5" a="1"/>
  <c r="E36" i="5" s="1"/>
  <c r="F36" i="5" a="1"/>
  <c r="F36" i="5" s="1"/>
  <c r="K36" i="5" a="1"/>
  <c r="K36" i="5" s="1"/>
  <c r="L36" i="5" a="1"/>
  <c r="L36" i="5" s="1"/>
  <c r="I36" i="5" a="1"/>
  <c r="I36" i="5" s="1"/>
  <c r="J36" i="5" a="1"/>
  <c r="J36" i="5" s="1"/>
  <c r="J62" i="5" a="1"/>
  <c r="J62" i="5" s="1"/>
  <c r="K62" i="5" a="1"/>
  <c r="K62" i="5" s="1"/>
  <c r="L62" i="5" a="1"/>
  <c r="L62" i="5" s="1"/>
  <c r="C62" i="5" a="1"/>
  <c r="C62" i="5" s="1"/>
  <c r="I62" i="5" a="1"/>
  <c r="I62" i="5" s="1"/>
  <c r="D62" i="5" a="1"/>
  <c r="D62" i="5" s="1"/>
  <c r="E62" i="5" a="1"/>
  <c r="E62" i="5" s="1"/>
  <c r="F62" i="5" a="1"/>
  <c r="F62" i="5" s="1"/>
  <c r="C32" i="5" a="1"/>
  <c r="C32" i="5" s="1"/>
  <c r="E32" i="5" a="1"/>
  <c r="E32" i="5" s="1"/>
  <c r="D32" i="5" a="1"/>
  <c r="D32" i="5" s="1"/>
  <c r="F32" i="5" a="1"/>
  <c r="F32" i="5" s="1"/>
  <c r="I32" i="5" a="1"/>
  <c r="I32" i="5" s="1"/>
  <c r="J32" i="5" a="1"/>
  <c r="J32" i="5" s="1"/>
  <c r="K32" i="5" a="1"/>
  <c r="K32" i="5" s="1"/>
  <c r="L32" i="5" a="1"/>
  <c r="L32" i="5" s="1"/>
  <c r="J26" i="5" a="1"/>
  <c r="J26" i="5" s="1"/>
  <c r="K26" i="5" a="1"/>
  <c r="K26" i="5" s="1"/>
  <c r="L26" i="5" a="1"/>
  <c r="L26" i="5" s="1"/>
  <c r="I26" i="5" a="1"/>
  <c r="I26" i="5" s="1"/>
  <c r="C26" i="5" a="1"/>
  <c r="C26" i="5" s="1"/>
  <c r="D26" i="5" a="1"/>
  <c r="D26" i="5" s="1"/>
  <c r="E26" i="5" a="1"/>
  <c r="E26" i="5" s="1"/>
  <c r="F26" i="5" a="1"/>
  <c r="F26" i="5" s="1"/>
  <c r="F38" i="5" a="1"/>
  <c r="F38" i="5" s="1"/>
  <c r="I38" i="5" a="1"/>
  <c r="I38" i="5" s="1"/>
  <c r="J38" i="5" a="1"/>
  <c r="J38" i="5" s="1"/>
  <c r="K38" i="5" a="1"/>
  <c r="K38" i="5" s="1"/>
  <c r="L38" i="5" a="1"/>
  <c r="L38" i="5" s="1"/>
  <c r="C38" i="5" a="1"/>
  <c r="C38" i="5" s="1"/>
  <c r="E38" i="5" a="1"/>
  <c r="E38" i="5" s="1"/>
  <c r="D38" i="5" a="1"/>
  <c r="D38" i="5" s="1"/>
  <c r="C19" i="5" a="1"/>
  <c r="C19" i="5" s="1"/>
  <c r="L19" i="5" a="1"/>
  <c r="L19" i="5" s="1"/>
  <c r="D19" i="5" a="1"/>
  <c r="D19" i="5" s="1"/>
  <c r="E19" i="5" a="1"/>
  <c r="E19" i="5" s="1"/>
  <c r="F19" i="5" a="1"/>
  <c r="F19" i="5" s="1"/>
  <c r="J19" i="5" a="1"/>
  <c r="J19" i="5" s="1"/>
  <c r="K19" i="5" a="1"/>
  <c r="K19" i="5" s="1"/>
  <c r="I19" i="5" a="1"/>
  <c r="I19" i="5" s="1"/>
  <c r="E21" i="5" a="1"/>
  <c r="E21" i="5" s="1"/>
  <c r="I21" i="5" a="1"/>
  <c r="I21" i="5" s="1"/>
  <c r="J21" i="5" a="1"/>
  <c r="J21" i="5" s="1"/>
  <c r="K21" i="5" a="1"/>
  <c r="K21" i="5" s="1"/>
  <c r="L21" i="5" a="1"/>
  <c r="L21" i="5" s="1"/>
  <c r="C21" i="5" a="1"/>
  <c r="C21" i="5" s="1"/>
  <c r="F21" i="5" a="1"/>
  <c r="F21" i="5" s="1"/>
  <c r="D21" i="5" a="1"/>
  <c r="D21" i="5" s="1"/>
  <c r="G6" i="5" a="1"/>
  <c r="G6" i="5" s="1"/>
  <c r="I6" i="5" a="1"/>
  <c r="I6" i="5" s="1"/>
  <c r="J6" i="5" a="1"/>
  <c r="J6" i="5" s="1"/>
  <c r="K6" i="5" a="1"/>
  <c r="K6" i="5" s="1"/>
  <c r="C6" i="5" a="1"/>
  <c r="C6" i="5" s="1"/>
  <c r="L6" i="5" a="1"/>
  <c r="L6" i="5" s="1"/>
  <c r="D6" i="5" a="1"/>
  <c r="D6" i="5" s="1"/>
  <c r="E6" i="5" a="1"/>
  <c r="E6" i="5" s="1"/>
  <c r="F6" i="5" a="1"/>
  <c r="F6" i="5" s="1"/>
  <c r="E17" i="5" a="1"/>
  <c r="E17" i="5" s="1"/>
  <c r="F17" i="5" a="1"/>
  <c r="F17" i="5" s="1"/>
  <c r="I17" i="5" a="1"/>
  <c r="I17" i="5" s="1"/>
  <c r="J17" i="5" a="1"/>
  <c r="J17" i="5" s="1"/>
  <c r="K17" i="5" a="1"/>
  <c r="K17" i="5" s="1"/>
  <c r="L17" i="5" a="1"/>
  <c r="L17" i="5" s="1"/>
  <c r="C17" i="5" a="1"/>
  <c r="C17" i="5" s="1"/>
  <c r="D17" i="5" a="1"/>
  <c r="D17" i="5" s="1"/>
  <c r="E52" i="5" a="1"/>
  <c r="E52" i="5" s="1"/>
  <c r="F52" i="5" a="1"/>
  <c r="F52" i="5" s="1"/>
  <c r="I52" i="5" a="1"/>
  <c r="I52" i="5" s="1"/>
  <c r="J52" i="5" a="1"/>
  <c r="J52" i="5" s="1"/>
  <c r="K52" i="5" a="1"/>
  <c r="K52" i="5" s="1"/>
  <c r="L52" i="5" a="1"/>
  <c r="L52" i="5" s="1"/>
  <c r="C52" i="5" a="1"/>
  <c r="C52" i="5" s="1"/>
  <c r="D52" i="5" a="1"/>
  <c r="D52" i="5" s="1"/>
  <c r="D7" i="5" a="1"/>
  <c r="D7" i="5" s="1"/>
  <c r="G7" i="5" a="1"/>
  <c r="G7" i="5" s="1"/>
  <c r="I7" i="5" a="1"/>
  <c r="I7" i="5" s="1"/>
  <c r="J7" i="5" a="1"/>
  <c r="J7" i="5" s="1"/>
  <c r="K7" i="5" a="1"/>
  <c r="K7" i="5" s="1"/>
  <c r="L7" i="5" a="1"/>
  <c r="L7" i="5" s="1"/>
  <c r="C7" i="5" a="1"/>
  <c r="C7" i="5" s="1"/>
  <c r="E7" i="5" a="1"/>
  <c r="E7" i="5" s="1"/>
  <c r="F7" i="5" a="1"/>
  <c r="F7" i="5" s="1"/>
  <c r="F48" i="5" a="1"/>
  <c r="F48" i="5" s="1"/>
  <c r="I48" i="5" a="1"/>
  <c r="I48" i="5" s="1"/>
  <c r="J48" i="5" a="1"/>
  <c r="J48" i="5" s="1"/>
  <c r="E48" i="5" a="1"/>
  <c r="E48" i="5" s="1"/>
  <c r="K48" i="5" a="1"/>
  <c r="K48" i="5" s="1"/>
  <c r="L48" i="5" a="1"/>
  <c r="L48" i="5" s="1"/>
  <c r="C48" i="5" a="1"/>
  <c r="C48" i="5" s="1"/>
  <c r="D48" i="5" a="1"/>
  <c r="D48" i="5" s="1"/>
  <c r="E42" i="5" a="1"/>
  <c r="E42" i="5" s="1"/>
  <c r="I42" i="5" a="1"/>
  <c r="I42" i="5" s="1"/>
  <c r="F42" i="5" a="1"/>
  <c r="F42" i="5" s="1"/>
  <c r="D42" i="5" a="1"/>
  <c r="D42" i="5" s="1"/>
  <c r="J42" i="5" a="1"/>
  <c r="J42" i="5" s="1"/>
  <c r="K42" i="5" a="1"/>
  <c r="K42" i="5" s="1"/>
  <c r="L42" i="5" a="1"/>
  <c r="L42" i="5" s="1"/>
  <c r="C42" i="5" a="1"/>
  <c r="C42" i="5" s="1"/>
  <c r="K35" i="5" a="1"/>
  <c r="K35" i="5" s="1"/>
  <c r="L35" i="5" a="1"/>
  <c r="L35" i="5" s="1"/>
  <c r="J35" i="5" a="1"/>
  <c r="J35" i="5" s="1"/>
  <c r="C35" i="5" a="1"/>
  <c r="C35" i="5" s="1"/>
  <c r="D35" i="5" a="1"/>
  <c r="D35" i="5" s="1"/>
  <c r="E35" i="5" a="1"/>
  <c r="E35" i="5" s="1"/>
  <c r="F35" i="5" a="1"/>
  <c r="F35" i="5" s="1"/>
  <c r="I35" i="5" a="1"/>
  <c r="I35" i="5" s="1"/>
  <c r="C37" i="5" a="1"/>
  <c r="C37" i="5" s="1"/>
  <c r="D37" i="5" a="1"/>
  <c r="D37" i="5" s="1"/>
  <c r="E37" i="5" a="1"/>
  <c r="E37" i="5" s="1"/>
  <c r="F37" i="5" a="1"/>
  <c r="F37" i="5" s="1"/>
  <c r="I37" i="5" a="1"/>
  <c r="I37" i="5" s="1"/>
  <c r="J37" i="5" a="1"/>
  <c r="J37" i="5" s="1"/>
  <c r="K37" i="5" a="1"/>
  <c r="K37" i="5" s="1"/>
  <c r="L37" i="5" a="1"/>
  <c r="L37" i="5" s="1"/>
  <c r="K22" i="5" a="1"/>
  <c r="K22" i="5" s="1"/>
  <c r="L22" i="5" a="1"/>
  <c r="L22" i="5" s="1"/>
  <c r="C22" i="5" a="1"/>
  <c r="C22" i="5" s="1"/>
  <c r="D22" i="5" a="1"/>
  <c r="D22" i="5" s="1"/>
  <c r="E22" i="5" a="1"/>
  <c r="E22" i="5" s="1"/>
  <c r="F22" i="5" a="1"/>
  <c r="F22" i="5" s="1"/>
  <c r="I22" i="5" a="1"/>
  <c r="I22" i="5" s="1"/>
  <c r="J22" i="5" a="1"/>
  <c r="J22" i="5" s="1"/>
  <c r="E33" i="5" a="1"/>
  <c r="E33" i="5" s="1"/>
  <c r="F33" i="5" a="1"/>
  <c r="F33" i="5" s="1"/>
  <c r="I33" i="5" a="1"/>
  <c r="I33" i="5" s="1"/>
  <c r="D33" i="5" a="1"/>
  <c r="D33" i="5" s="1"/>
  <c r="J33" i="5" a="1"/>
  <c r="J33" i="5" s="1"/>
  <c r="C33" i="5" a="1"/>
  <c r="C33" i="5" s="1"/>
  <c r="K33" i="5" a="1"/>
  <c r="K33" i="5" s="1"/>
  <c r="L33" i="5" a="1"/>
  <c r="L33" i="5" s="1"/>
  <c r="C23" i="5" a="1"/>
  <c r="C23" i="5" s="1"/>
  <c r="D23" i="5" a="1"/>
  <c r="D23" i="5" s="1"/>
  <c r="E23" i="5" a="1"/>
  <c r="E23" i="5" s="1"/>
  <c r="F23" i="5" a="1"/>
  <c r="F23" i="5" s="1"/>
  <c r="K23" i="5" a="1"/>
  <c r="K23" i="5" s="1"/>
  <c r="I23" i="5" a="1"/>
  <c r="I23" i="5" s="1"/>
  <c r="J23" i="5" a="1"/>
  <c r="J23" i="5" s="1"/>
  <c r="L23" i="5" a="1"/>
  <c r="L23" i="5" s="1"/>
  <c r="E64" i="5" a="1"/>
  <c r="E64" i="5" s="1"/>
  <c r="C64" i="5" a="1"/>
  <c r="C64" i="5" s="1"/>
  <c r="D64" i="5" a="1"/>
  <c r="D64" i="5" s="1"/>
  <c r="F64" i="5" a="1"/>
  <c r="F64" i="5" s="1"/>
  <c r="L64" i="5" a="1"/>
  <c r="L64" i="5" s="1"/>
  <c r="I64" i="5" a="1"/>
  <c r="I64" i="5" s="1"/>
  <c r="J64" i="5" a="1"/>
  <c r="J64" i="5" s="1"/>
  <c r="K64" i="5" a="1"/>
  <c r="K64" i="5" s="1"/>
  <c r="K58" i="5" a="1"/>
  <c r="K58" i="5" s="1"/>
  <c r="L58" i="5" a="1"/>
  <c r="L58" i="5" s="1"/>
  <c r="I58" i="5" a="1"/>
  <c r="I58" i="5" s="1"/>
  <c r="J58" i="5" a="1"/>
  <c r="J58" i="5" s="1"/>
  <c r="C58" i="5" a="1"/>
  <c r="C58" i="5" s="1"/>
  <c r="D58" i="5" a="1"/>
  <c r="D58" i="5" s="1"/>
  <c r="E58" i="5" a="1"/>
  <c r="E58" i="5" s="1"/>
  <c r="F58" i="5" a="1"/>
  <c r="F58" i="5" s="1"/>
  <c r="B2" i="5"/>
  <c r="C8" i="7" s="1"/>
  <c r="D12" i="7" s="1"/>
  <c r="C12" i="7" s="1" a="1"/>
  <c r="C12" i="7" s="1"/>
  <c r="X69" i="5" l="1"/>
  <c r="U69" i="5"/>
  <c r="W69" i="5"/>
  <c r="V69" i="5"/>
  <c r="Q69" i="5"/>
  <c r="T69" i="5"/>
  <c r="S69" i="5"/>
  <c r="R69" i="5"/>
  <c r="P69" i="5"/>
  <c r="H2" i="5" a="1"/>
  <c r="H2" i="5" s="1"/>
  <c r="H72" i="5" s="1"/>
  <c r="C21" i="7"/>
  <c r="D21" i="7"/>
  <c r="M5" i="5"/>
  <c r="M14" i="5"/>
  <c r="M34" i="5"/>
  <c r="M12" i="5"/>
  <c r="M61" i="5"/>
  <c r="M25" i="5"/>
  <c r="M9" i="5"/>
  <c r="M52" i="5"/>
  <c r="T52" i="5" s="1"/>
  <c r="M57" i="5"/>
  <c r="T57" i="5" s="1"/>
  <c r="M53" i="5"/>
  <c r="T53" i="5" s="1"/>
  <c r="M42" i="5"/>
  <c r="T42" i="5" s="1"/>
  <c r="M6" i="5"/>
  <c r="T6" i="5" s="1"/>
  <c r="M32" i="5"/>
  <c r="T32" i="5" s="1"/>
  <c r="M41" i="5"/>
  <c r="T41" i="5" s="1"/>
  <c r="M11" i="5"/>
  <c r="T11" i="5" s="1"/>
  <c r="M28" i="5"/>
  <c r="T28" i="5" s="1"/>
  <c r="M3" i="5"/>
  <c r="T3" i="5" s="1"/>
  <c r="M51" i="5"/>
  <c r="T51" i="5" s="1"/>
  <c r="M60" i="5"/>
  <c r="T60" i="5" s="1"/>
  <c r="M8" i="5"/>
  <c r="T8" i="5" s="1"/>
  <c r="M49" i="5"/>
  <c r="T49" i="5" s="1"/>
  <c r="M40" i="5"/>
  <c r="T40" i="5" s="1"/>
  <c r="M37" i="5"/>
  <c r="T37" i="5" s="1"/>
  <c r="M36" i="5"/>
  <c r="T36" i="5" s="1"/>
  <c r="M10" i="5"/>
  <c r="T10" i="5" s="1"/>
  <c r="M45" i="5"/>
  <c r="T45" i="5" s="1"/>
  <c r="M43" i="5"/>
  <c r="T43" i="5" s="1"/>
  <c r="M13" i="5"/>
  <c r="T13" i="5" s="1"/>
  <c r="M23" i="5"/>
  <c r="T23" i="5" s="1"/>
  <c r="M7" i="5"/>
  <c r="T7" i="5" s="1"/>
  <c r="M62" i="5"/>
  <c r="T62" i="5" s="1"/>
  <c r="C2" i="5" a="1"/>
  <c r="C2" i="5" s="1"/>
  <c r="C72" i="5" s="1"/>
  <c r="L2" i="5" a="1"/>
  <c r="L2" i="5" s="1"/>
  <c r="L72" i="5" s="1"/>
  <c r="D2" i="5" a="1"/>
  <c r="D2" i="5" s="1"/>
  <c r="D72" i="5" s="1"/>
  <c r="E2" i="5" a="1"/>
  <c r="E2" i="5" s="1"/>
  <c r="E72" i="5" s="1"/>
  <c r="F2" i="5" a="1"/>
  <c r="F2" i="5" s="1"/>
  <c r="F72" i="5" s="1"/>
  <c r="G2" i="5" a="1"/>
  <c r="G2" i="5" s="1"/>
  <c r="G72" i="5" s="1"/>
  <c r="I2" i="5" a="1"/>
  <c r="I2" i="5" s="1"/>
  <c r="I72" i="5" s="1"/>
  <c r="J2" i="5" a="1"/>
  <c r="J2" i="5" s="1"/>
  <c r="J72" i="5" s="1"/>
  <c r="K2" i="5" a="1"/>
  <c r="K2" i="5" s="1"/>
  <c r="K72" i="5" s="1"/>
  <c r="M30" i="5"/>
  <c r="T30" i="5" s="1"/>
  <c r="M44" i="5"/>
  <c r="T44" i="5" s="1"/>
  <c r="M65" i="5"/>
  <c r="T65" i="5" s="1"/>
  <c r="M22" i="5"/>
  <c r="T22" i="5" s="1"/>
  <c r="M19" i="5"/>
  <c r="T19" i="5" s="1"/>
  <c r="M26" i="5"/>
  <c r="T26" i="5" s="1"/>
  <c r="M59" i="5"/>
  <c r="T59" i="5" s="1"/>
  <c r="M17" i="5"/>
  <c r="T17" i="5" s="1"/>
  <c r="M21" i="5"/>
  <c r="T21" i="5" s="1"/>
  <c r="M46" i="5"/>
  <c r="T46" i="5" s="1"/>
  <c r="M31" i="5"/>
  <c r="T31" i="5" s="1"/>
  <c r="M18" i="5"/>
  <c r="T18" i="5" s="1"/>
  <c r="M33" i="5"/>
  <c r="T33" i="5" s="1"/>
  <c r="M66" i="5"/>
  <c r="T66" i="5" s="1"/>
  <c r="M29" i="5"/>
  <c r="T29" i="5" s="1"/>
  <c r="M67" i="5"/>
  <c r="T67" i="5" s="1"/>
  <c r="M64" i="5"/>
  <c r="T64" i="5" s="1"/>
  <c r="M35" i="5"/>
  <c r="T35" i="5" s="1"/>
  <c r="M48" i="5"/>
  <c r="T48" i="5" s="1"/>
  <c r="M47" i="5"/>
  <c r="T47" i="5" s="1"/>
  <c r="M16" i="5"/>
  <c r="T16" i="5" s="1"/>
  <c r="M20" i="5"/>
  <c r="T20" i="5" s="1"/>
  <c r="M27" i="5"/>
  <c r="T27" i="5" s="1"/>
  <c r="M54" i="5"/>
  <c r="T54" i="5" s="1"/>
  <c r="M39" i="5"/>
  <c r="T39" i="5" s="1"/>
  <c r="M38" i="5"/>
  <c r="T38" i="5" s="1"/>
  <c r="M4" i="5"/>
  <c r="T4" i="5" s="1"/>
  <c r="M50" i="5"/>
  <c r="T50" i="5" s="1"/>
  <c r="M15" i="5"/>
  <c r="M55" i="5"/>
  <c r="T55" i="5" s="1"/>
  <c r="M58" i="5"/>
  <c r="T58" i="5" s="1"/>
  <c r="M56" i="5"/>
  <c r="T56" i="5" s="1"/>
  <c r="M68" i="5"/>
  <c r="T68" i="5" s="1"/>
  <c r="M24" i="5"/>
  <c r="T24" i="5" s="1"/>
  <c r="Y69" i="5" l="1"/>
  <c r="T15" i="5"/>
  <c r="O15" i="5"/>
  <c r="B29" i="7"/>
  <c r="P9" i="5"/>
  <c r="T9" i="5"/>
  <c r="P25" i="5"/>
  <c r="T25" i="5"/>
  <c r="S61" i="5"/>
  <c r="T61" i="5"/>
  <c r="U12" i="5"/>
  <c r="T12" i="5"/>
  <c r="X34" i="5"/>
  <c r="T34" i="5"/>
  <c r="O14" i="5"/>
  <c r="T14" i="5"/>
  <c r="W5" i="5"/>
  <c r="T5" i="5"/>
  <c r="S5" i="5"/>
  <c r="R5" i="5"/>
  <c r="U5" i="5"/>
  <c r="V5" i="5"/>
  <c r="S34" i="5"/>
  <c r="Q5" i="5"/>
  <c r="R34" i="5"/>
  <c r="P5" i="5"/>
  <c r="Q34" i="5"/>
  <c r="O5" i="5"/>
  <c r="U34" i="5"/>
  <c r="P34" i="5"/>
  <c r="V34" i="5"/>
  <c r="X14" i="5"/>
  <c r="W14" i="5"/>
  <c r="W34" i="5"/>
  <c r="U14" i="5"/>
  <c r="Q14" i="5"/>
  <c r="X5" i="5"/>
  <c r="X12" i="5"/>
  <c r="W12" i="5"/>
  <c r="S12" i="5"/>
  <c r="O34" i="5"/>
  <c r="O9" i="5"/>
  <c r="R9" i="5"/>
  <c r="Q9" i="5"/>
  <c r="X9" i="5"/>
  <c r="V14" i="5"/>
  <c r="S14" i="5"/>
  <c r="R14" i="5"/>
  <c r="P14" i="5"/>
  <c r="R12" i="5"/>
  <c r="W9" i="5"/>
  <c r="V9" i="5"/>
  <c r="S9" i="5"/>
  <c r="V25" i="5"/>
  <c r="O25" i="5"/>
  <c r="W61" i="5"/>
  <c r="X25" i="5"/>
  <c r="V61" i="5"/>
  <c r="W25" i="5"/>
  <c r="U25" i="5"/>
  <c r="S25" i="5"/>
  <c r="R25" i="5"/>
  <c r="Q25" i="5"/>
  <c r="O61" i="5"/>
  <c r="Q12" i="5"/>
  <c r="X61" i="5"/>
  <c r="P12" i="5"/>
  <c r="R61" i="5"/>
  <c r="Q61" i="5"/>
  <c r="P61" i="5"/>
  <c r="O12" i="5"/>
  <c r="U9" i="5"/>
  <c r="U61" i="5"/>
  <c r="V12" i="5"/>
  <c r="M2" i="5"/>
  <c r="M72" i="5" s="1"/>
  <c r="O72" i="5" s="1"/>
  <c r="X49" i="5"/>
  <c r="O49" i="5"/>
  <c r="P49" i="5"/>
  <c r="Q49" i="5"/>
  <c r="R49" i="5"/>
  <c r="S49" i="5"/>
  <c r="U49" i="5"/>
  <c r="V49" i="5"/>
  <c r="W49" i="5"/>
  <c r="O47" i="5"/>
  <c r="P47" i="5"/>
  <c r="Q47" i="5"/>
  <c r="R47" i="5"/>
  <c r="S47" i="5"/>
  <c r="U47" i="5"/>
  <c r="V47" i="5"/>
  <c r="W47" i="5"/>
  <c r="X47" i="5"/>
  <c r="O26" i="5"/>
  <c r="P26" i="5"/>
  <c r="Q26" i="5"/>
  <c r="S26" i="5"/>
  <c r="U26" i="5"/>
  <c r="V26" i="5"/>
  <c r="W26" i="5"/>
  <c r="X26" i="5"/>
  <c r="R26" i="5"/>
  <c r="R62" i="5"/>
  <c r="S62" i="5"/>
  <c r="U62" i="5"/>
  <c r="X62" i="5"/>
  <c r="W62" i="5"/>
  <c r="O62" i="5"/>
  <c r="P62" i="5"/>
  <c r="V62" i="5"/>
  <c r="Q62" i="5"/>
  <c r="O8" i="5"/>
  <c r="P8" i="5"/>
  <c r="Q8" i="5"/>
  <c r="R8" i="5"/>
  <c r="S8" i="5"/>
  <c r="U8" i="5"/>
  <c r="V8" i="5"/>
  <c r="W8" i="5"/>
  <c r="X8" i="5"/>
  <c r="P48" i="5"/>
  <c r="Q48" i="5"/>
  <c r="R48" i="5"/>
  <c r="V48" i="5"/>
  <c r="S48" i="5"/>
  <c r="U48" i="5"/>
  <c r="W48" i="5"/>
  <c r="X48" i="5"/>
  <c r="O48" i="5"/>
  <c r="Q19" i="5"/>
  <c r="O19" i="5"/>
  <c r="P19" i="5"/>
  <c r="R19" i="5"/>
  <c r="S19" i="5"/>
  <c r="U19" i="5"/>
  <c r="V19" i="5"/>
  <c r="W19" i="5"/>
  <c r="X19" i="5"/>
  <c r="O7" i="5"/>
  <c r="P7" i="5"/>
  <c r="Q7" i="5"/>
  <c r="R7" i="5"/>
  <c r="S7" i="5"/>
  <c r="U7" i="5"/>
  <c r="V7" i="5"/>
  <c r="W7" i="5"/>
  <c r="X7" i="5"/>
  <c r="U60" i="5"/>
  <c r="V60" i="5"/>
  <c r="W60" i="5"/>
  <c r="X60" i="5"/>
  <c r="P60" i="5"/>
  <c r="O60" i="5"/>
  <c r="Q60" i="5"/>
  <c r="R60" i="5"/>
  <c r="S60" i="5"/>
  <c r="O59" i="5"/>
  <c r="Q59" i="5"/>
  <c r="S59" i="5"/>
  <c r="U59" i="5"/>
  <c r="V59" i="5"/>
  <c r="W59" i="5"/>
  <c r="X59" i="5"/>
  <c r="R59" i="5"/>
  <c r="P59" i="5"/>
  <c r="P35" i="5"/>
  <c r="Q35" i="5"/>
  <c r="R35" i="5"/>
  <c r="S35" i="5"/>
  <c r="U35" i="5"/>
  <c r="V35" i="5"/>
  <c r="W35" i="5"/>
  <c r="X35" i="5"/>
  <c r="O35" i="5"/>
  <c r="Q22" i="5"/>
  <c r="R22" i="5"/>
  <c r="S22" i="5"/>
  <c r="U22" i="5"/>
  <c r="V22" i="5"/>
  <c r="W22" i="5"/>
  <c r="X22" i="5"/>
  <c r="O22" i="5"/>
  <c r="P22" i="5"/>
  <c r="O23" i="5"/>
  <c r="P23" i="5"/>
  <c r="Q23" i="5"/>
  <c r="R23" i="5"/>
  <c r="S23" i="5"/>
  <c r="U23" i="5"/>
  <c r="V23" i="5"/>
  <c r="W23" i="5"/>
  <c r="X23" i="5"/>
  <c r="V51" i="5"/>
  <c r="W51" i="5"/>
  <c r="X51" i="5"/>
  <c r="O51" i="5"/>
  <c r="P51" i="5"/>
  <c r="Q51" i="5"/>
  <c r="R51" i="5"/>
  <c r="S51" i="5"/>
  <c r="U51" i="5"/>
  <c r="X65" i="5"/>
  <c r="O65" i="5"/>
  <c r="P65" i="5"/>
  <c r="Q65" i="5"/>
  <c r="R65" i="5"/>
  <c r="U65" i="5"/>
  <c r="V65" i="5"/>
  <c r="S65" i="5"/>
  <c r="W65" i="5"/>
  <c r="O3" i="5"/>
  <c r="P3" i="5"/>
  <c r="Q3" i="5"/>
  <c r="R3" i="5"/>
  <c r="S3" i="5"/>
  <c r="U3" i="5"/>
  <c r="V3" i="5"/>
  <c r="W3" i="5"/>
  <c r="X3" i="5"/>
  <c r="O40" i="5"/>
  <c r="P40" i="5"/>
  <c r="Q40" i="5"/>
  <c r="R40" i="5"/>
  <c r="S40" i="5"/>
  <c r="U40" i="5"/>
  <c r="V40" i="5"/>
  <c r="W40" i="5"/>
  <c r="X40" i="5"/>
  <c r="V67" i="5"/>
  <c r="W67" i="5"/>
  <c r="X67" i="5"/>
  <c r="O67" i="5"/>
  <c r="P67" i="5"/>
  <c r="Q67" i="5"/>
  <c r="R67" i="5"/>
  <c r="S67" i="5"/>
  <c r="U67" i="5"/>
  <c r="P44" i="5"/>
  <c r="O44" i="5"/>
  <c r="Q44" i="5"/>
  <c r="R44" i="5"/>
  <c r="S44" i="5"/>
  <c r="U44" i="5"/>
  <c r="V44" i="5"/>
  <c r="W44" i="5"/>
  <c r="X44" i="5"/>
  <c r="O28" i="5"/>
  <c r="P28" i="5"/>
  <c r="Q28" i="5"/>
  <c r="R28" i="5"/>
  <c r="S28" i="5"/>
  <c r="U28" i="5"/>
  <c r="V28" i="5"/>
  <c r="W28" i="5"/>
  <c r="X28" i="5"/>
  <c r="S20" i="5"/>
  <c r="U20" i="5"/>
  <c r="V20" i="5"/>
  <c r="W20" i="5"/>
  <c r="X20" i="5"/>
  <c r="O20" i="5"/>
  <c r="P20" i="5"/>
  <c r="Q20" i="5"/>
  <c r="R20" i="5"/>
  <c r="Q55" i="5"/>
  <c r="R55" i="5"/>
  <c r="U55" i="5"/>
  <c r="S55" i="5"/>
  <c r="V55" i="5"/>
  <c r="X55" i="5"/>
  <c r="O55" i="5"/>
  <c r="P55" i="5"/>
  <c r="W55" i="5"/>
  <c r="R29" i="5"/>
  <c r="S29" i="5"/>
  <c r="U29" i="5"/>
  <c r="V29" i="5"/>
  <c r="X29" i="5"/>
  <c r="W29" i="5"/>
  <c r="O29" i="5"/>
  <c r="P29" i="5"/>
  <c r="Q29" i="5"/>
  <c r="O30" i="5"/>
  <c r="P30" i="5"/>
  <c r="Q30" i="5"/>
  <c r="R30" i="5"/>
  <c r="S30" i="5"/>
  <c r="U30" i="5"/>
  <c r="V30" i="5"/>
  <c r="W30" i="5"/>
  <c r="X30" i="5"/>
  <c r="U11" i="5"/>
  <c r="V11" i="5"/>
  <c r="W11" i="5"/>
  <c r="X11" i="5"/>
  <c r="O11" i="5"/>
  <c r="P11" i="5"/>
  <c r="Q11" i="5"/>
  <c r="R11" i="5"/>
  <c r="S11" i="5"/>
  <c r="X16" i="5"/>
  <c r="O16" i="5"/>
  <c r="P16" i="5"/>
  <c r="Q16" i="5"/>
  <c r="R16" i="5"/>
  <c r="S16" i="5"/>
  <c r="U16" i="5"/>
  <c r="V16" i="5"/>
  <c r="W16" i="5"/>
  <c r="P64" i="5"/>
  <c r="S64" i="5"/>
  <c r="Q64" i="5"/>
  <c r="R64" i="5"/>
  <c r="U64" i="5"/>
  <c r="V64" i="5"/>
  <c r="W64" i="5"/>
  <c r="X64" i="5"/>
  <c r="O64" i="5"/>
  <c r="O24" i="5"/>
  <c r="U24" i="5"/>
  <c r="P24" i="5"/>
  <c r="Q24" i="5"/>
  <c r="R24" i="5"/>
  <c r="S24" i="5"/>
  <c r="V24" i="5"/>
  <c r="W24" i="5"/>
  <c r="X24" i="5"/>
  <c r="P15" i="5"/>
  <c r="Q15" i="5"/>
  <c r="R15" i="5"/>
  <c r="S15" i="5"/>
  <c r="U15" i="5"/>
  <c r="W15" i="5"/>
  <c r="X15" i="5"/>
  <c r="V15" i="5"/>
  <c r="O66" i="5"/>
  <c r="P66" i="5"/>
  <c r="S66" i="5"/>
  <c r="R66" i="5"/>
  <c r="U66" i="5"/>
  <c r="V66" i="5"/>
  <c r="W66" i="5"/>
  <c r="X66" i="5"/>
  <c r="Q66" i="5"/>
  <c r="W41" i="5"/>
  <c r="X41" i="5"/>
  <c r="O41" i="5"/>
  <c r="P41" i="5"/>
  <c r="Q41" i="5"/>
  <c r="R41" i="5"/>
  <c r="S41" i="5"/>
  <c r="U41" i="5"/>
  <c r="V41" i="5"/>
  <c r="O68" i="5"/>
  <c r="P68" i="5"/>
  <c r="R68" i="5"/>
  <c r="S68" i="5"/>
  <c r="U68" i="5"/>
  <c r="V68" i="5"/>
  <c r="W68" i="5"/>
  <c r="X68" i="5"/>
  <c r="Q68" i="5"/>
  <c r="O50" i="5"/>
  <c r="S50" i="5"/>
  <c r="P50" i="5"/>
  <c r="R50" i="5"/>
  <c r="U50" i="5"/>
  <c r="V50" i="5"/>
  <c r="W50" i="5"/>
  <c r="X50" i="5"/>
  <c r="Q50" i="5"/>
  <c r="O33" i="5"/>
  <c r="P33" i="5"/>
  <c r="R33" i="5"/>
  <c r="S33" i="5"/>
  <c r="U33" i="5"/>
  <c r="V33" i="5"/>
  <c r="W33" i="5"/>
  <c r="X33" i="5"/>
  <c r="Q33" i="5"/>
  <c r="X32" i="5"/>
  <c r="O32" i="5"/>
  <c r="P32" i="5"/>
  <c r="Q32" i="5"/>
  <c r="R32" i="5"/>
  <c r="S32" i="5"/>
  <c r="U32" i="5"/>
  <c r="V32" i="5"/>
  <c r="W32" i="5"/>
  <c r="U56" i="5"/>
  <c r="O56" i="5"/>
  <c r="P56" i="5"/>
  <c r="Q56" i="5"/>
  <c r="R56" i="5"/>
  <c r="S56" i="5"/>
  <c r="V56" i="5"/>
  <c r="W56" i="5"/>
  <c r="X56" i="5"/>
  <c r="S4" i="5"/>
  <c r="U4" i="5"/>
  <c r="V4" i="5"/>
  <c r="W4" i="5"/>
  <c r="X4" i="5"/>
  <c r="O4" i="5"/>
  <c r="P4" i="5"/>
  <c r="Q4" i="5"/>
  <c r="R4" i="5"/>
  <c r="V18" i="5"/>
  <c r="W18" i="5"/>
  <c r="X18" i="5"/>
  <c r="O18" i="5"/>
  <c r="P18" i="5"/>
  <c r="Q18" i="5"/>
  <c r="R18" i="5"/>
  <c r="S18" i="5"/>
  <c r="U18" i="5"/>
  <c r="R13" i="5"/>
  <c r="S13" i="5"/>
  <c r="U13" i="5"/>
  <c r="V13" i="5"/>
  <c r="W13" i="5"/>
  <c r="X13" i="5"/>
  <c r="O13" i="5"/>
  <c r="P13" i="5"/>
  <c r="Q13" i="5"/>
  <c r="Q6" i="5"/>
  <c r="R6" i="5"/>
  <c r="S6" i="5"/>
  <c r="U6" i="5"/>
  <c r="V6" i="5"/>
  <c r="W6" i="5"/>
  <c r="X6" i="5"/>
  <c r="O6" i="5"/>
  <c r="P6" i="5"/>
  <c r="Q38" i="5"/>
  <c r="R38" i="5"/>
  <c r="S38" i="5"/>
  <c r="U38" i="5"/>
  <c r="V38" i="5"/>
  <c r="W38" i="5"/>
  <c r="X38" i="5"/>
  <c r="O38" i="5"/>
  <c r="P38" i="5"/>
  <c r="P31" i="5"/>
  <c r="S31" i="5"/>
  <c r="Q31" i="5"/>
  <c r="R31" i="5"/>
  <c r="U31" i="5"/>
  <c r="V31" i="5"/>
  <c r="W31" i="5"/>
  <c r="X31" i="5"/>
  <c r="O31" i="5"/>
  <c r="U43" i="5"/>
  <c r="V43" i="5"/>
  <c r="W43" i="5"/>
  <c r="X43" i="5"/>
  <c r="O43" i="5"/>
  <c r="P43" i="5"/>
  <c r="Q43" i="5"/>
  <c r="R43" i="5"/>
  <c r="S43" i="5"/>
  <c r="O42" i="5"/>
  <c r="P42" i="5"/>
  <c r="Q42" i="5"/>
  <c r="R42" i="5"/>
  <c r="S42" i="5"/>
  <c r="U42" i="5"/>
  <c r="V42" i="5"/>
  <c r="W42" i="5"/>
  <c r="X42" i="5"/>
  <c r="O39" i="5"/>
  <c r="P39" i="5"/>
  <c r="Q39" i="5"/>
  <c r="R39" i="5"/>
  <c r="S39" i="5"/>
  <c r="U39" i="5"/>
  <c r="V39" i="5"/>
  <c r="W39" i="5"/>
  <c r="X39" i="5"/>
  <c r="O46" i="5"/>
  <c r="P46" i="5"/>
  <c r="Q46" i="5"/>
  <c r="R46" i="5"/>
  <c r="V46" i="5"/>
  <c r="X46" i="5"/>
  <c r="S46" i="5"/>
  <c r="U46" i="5"/>
  <c r="W46" i="5"/>
  <c r="R45" i="5"/>
  <c r="S45" i="5"/>
  <c r="U45" i="5"/>
  <c r="V45" i="5"/>
  <c r="W45" i="5"/>
  <c r="X45" i="5"/>
  <c r="O45" i="5"/>
  <c r="P45" i="5"/>
  <c r="Q45" i="5"/>
  <c r="S53" i="5"/>
  <c r="U53" i="5"/>
  <c r="V53" i="5"/>
  <c r="W53" i="5"/>
  <c r="X53" i="5"/>
  <c r="P53" i="5"/>
  <c r="Q53" i="5"/>
  <c r="R53" i="5"/>
  <c r="O53" i="5"/>
  <c r="O54" i="5"/>
  <c r="P54" i="5"/>
  <c r="Q54" i="5"/>
  <c r="R54" i="5"/>
  <c r="S54" i="5"/>
  <c r="U54" i="5"/>
  <c r="V54" i="5"/>
  <c r="W54" i="5"/>
  <c r="X54" i="5"/>
  <c r="O21" i="5"/>
  <c r="P21" i="5"/>
  <c r="Q21" i="5"/>
  <c r="R21" i="5"/>
  <c r="S21" i="5"/>
  <c r="U21" i="5"/>
  <c r="V21" i="5"/>
  <c r="W21" i="5"/>
  <c r="X21" i="5"/>
  <c r="O10" i="5"/>
  <c r="P10" i="5"/>
  <c r="Q10" i="5"/>
  <c r="R10" i="5"/>
  <c r="S10" i="5"/>
  <c r="U10" i="5"/>
  <c r="V10" i="5"/>
  <c r="W10" i="5"/>
  <c r="X10" i="5"/>
  <c r="O57" i="5"/>
  <c r="P57" i="5"/>
  <c r="Q57" i="5"/>
  <c r="R57" i="5"/>
  <c r="S57" i="5"/>
  <c r="U57" i="5"/>
  <c r="V57" i="5"/>
  <c r="W57" i="5"/>
  <c r="X57" i="5"/>
  <c r="S36" i="5"/>
  <c r="U36" i="5"/>
  <c r="V36" i="5"/>
  <c r="W36" i="5"/>
  <c r="X36" i="5"/>
  <c r="O36" i="5"/>
  <c r="P36" i="5"/>
  <c r="Q36" i="5"/>
  <c r="R36" i="5"/>
  <c r="W58" i="5"/>
  <c r="X58" i="5"/>
  <c r="O58" i="5"/>
  <c r="P58" i="5"/>
  <c r="Q58" i="5"/>
  <c r="R58" i="5"/>
  <c r="S58" i="5"/>
  <c r="U58" i="5"/>
  <c r="V58" i="5"/>
  <c r="U27" i="5"/>
  <c r="V27" i="5"/>
  <c r="X27" i="5"/>
  <c r="W27" i="5"/>
  <c r="O27" i="5"/>
  <c r="P27" i="5"/>
  <c r="Q27" i="5"/>
  <c r="R27" i="5"/>
  <c r="S27" i="5"/>
  <c r="O17" i="5"/>
  <c r="S17" i="5"/>
  <c r="P17" i="5"/>
  <c r="Q17" i="5"/>
  <c r="R17" i="5"/>
  <c r="U17" i="5"/>
  <c r="V17" i="5"/>
  <c r="W17" i="5"/>
  <c r="X17" i="5"/>
  <c r="O37" i="5"/>
  <c r="P37" i="5"/>
  <c r="Q37" i="5"/>
  <c r="R37" i="5"/>
  <c r="S37" i="5"/>
  <c r="U37" i="5"/>
  <c r="V37" i="5"/>
  <c r="W37" i="5"/>
  <c r="X37" i="5"/>
  <c r="Q52" i="5"/>
  <c r="P52" i="5"/>
  <c r="R52" i="5"/>
  <c r="S52" i="5"/>
  <c r="U52" i="5"/>
  <c r="V52" i="5"/>
  <c r="W52" i="5"/>
  <c r="X52" i="5"/>
  <c r="O52" i="5"/>
  <c r="G73" i="5" l="1"/>
  <c r="F73" i="5"/>
  <c r="I73" i="5"/>
  <c r="J73" i="5"/>
  <c r="H73" i="5"/>
  <c r="E73" i="5"/>
  <c r="K73" i="5"/>
  <c r="C73" i="5"/>
  <c r="D73" i="5"/>
  <c r="L73" i="5"/>
  <c r="O2" i="5"/>
  <c r="T2" i="5"/>
  <c r="D18" i="7"/>
  <c r="C18" i="7" s="1" a="1"/>
  <c r="C18" i="7" s="1"/>
  <c r="C20" i="6" s="1"/>
  <c r="Y5" i="5"/>
  <c r="Y34" i="5"/>
  <c r="Y14" i="5"/>
  <c r="Y9" i="5"/>
  <c r="Y25" i="5"/>
  <c r="Y61" i="5"/>
  <c r="Y12" i="5"/>
  <c r="Y20" i="5"/>
  <c r="Y64" i="5"/>
  <c r="Y48" i="5"/>
  <c r="Y13" i="5"/>
  <c r="Y27" i="5"/>
  <c r="Y31" i="5"/>
  <c r="Y55" i="5"/>
  <c r="Y60" i="5"/>
  <c r="Y51" i="5"/>
  <c r="Y53" i="5"/>
  <c r="Y59" i="5"/>
  <c r="Y8" i="5"/>
  <c r="Y39" i="5"/>
  <c r="Y57" i="5"/>
  <c r="Y21" i="5"/>
  <c r="Y4" i="5"/>
  <c r="Y56" i="5"/>
  <c r="Y67" i="5"/>
  <c r="Y50" i="5"/>
  <c r="Y15" i="5"/>
  <c r="Y28" i="5"/>
  <c r="Y40" i="5"/>
  <c r="Y62" i="5"/>
  <c r="Y24" i="5"/>
  <c r="Y65" i="5"/>
  <c r="Y42" i="5"/>
  <c r="Y16" i="5"/>
  <c r="Y7" i="5"/>
  <c r="Y10" i="5"/>
  <c r="Y35" i="5"/>
  <c r="Y45" i="5"/>
  <c r="Y6" i="5"/>
  <c r="Y41" i="5"/>
  <c r="Y11" i="5"/>
  <c r="Y30" i="5"/>
  <c r="Y23" i="5"/>
  <c r="Y46" i="5"/>
  <c r="Y3" i="5"/>
  <c r="Y22" i="5"/>
  <c r="Y18" i="5"/>
  <c r="Y29" i="5"/>
  <c r="Y17" i="5"/>
  <c r="Y19" i="5"/>
  <c r="Y43" i="5"/>
  <c r="Y32" i="5"/>
  <c r="Y47" i="5"/>
  <c r="Y54" i="5"/>
  <c r="Y49" i="5"/>
  <c r="Y37" i="5"/>
  <c r="Y58" i="5"/>
  <c r="Y38" i="5"/>
  <c r="Y44" i="5"/>
  <c r="Y52" i="5"/>
  <c r="Y36" i="5"/>
  <c r="Y33" i="5"/>
  <c r="Y68" i="5"/>
  <c r="Y66" i="5"/>
  <c r="Y26" i="5"/>
  <c r="V2" i="5"/>
  <c r="W2" i="5"/>
  <c r="X2" i="5"/>
  <c r="P2" i="5"/>
  <c r="D14" i="7" s="1"/>
  <c r="C14" i="7" s="1" a="1"/>
  <c r="C14" i="7" s="1"/>
  <c r="Q2" i="5"/>
  <c r="D15" i="7" s="1"/>
  <c r="C15" i="7" s="1" a="1"/>
  <c r="C15" i="7" s="1"/>
  <c r="R2" i="5"/>
  <c r="D16" i="7" s="1"/>
  <c r="C16" i="7" s="1" a="1"/>
  <c r="C16" i="7" s="1"/>
  <c r="S2" i="5"/>
  <c r="D17" i="7" s="1"/>
  <c r="C17" i="7" s="1" a="1"/>
  <c r="C17" i="7" s="1"/>
  <c r="U2" i="5"/>
  <c r="D13" i="7" l="1"/>
  <c r="C13" i="7" s="1" a="1"/>
  <c r="C13" i="7" s="1"/>
  <c r="P72" i="5"/>
  <c r="Q72" i="5"/>
  <c r="R72" i="5"/>
  <c r="S72" i="5"/>
  <c r="T72" i="5"/>
  <c r="U72" i="5"/>
  <c r="V72" i="5"/>
  <c r="W72" i="5"/>
  <c r="X72" i="5"/>
  <c r="G45" i="7"/>
  <c r="G43" i="7"/>
  <c r="G46" i="7"/>
  <c r="G42" i="7"/>
  <c r="G44" i="7"/>
  <c r="C9" i="6"/>
  <c r="C17" i="6"/>
  <c r="C21" i="6"/>
  <c r="C14" i="6"/>
  <c r="Y2" i="5"/>
  <c r="D19" i="7" l="1"/>
  <c r="D24" i="7" s="1"/>
  <c r="C5" i="6"/>
  <c r="C31" i="7" s="1"/>
  <c r="Y72" i="5"/>
  <c r="D45" i="7"/>
  <c r="D46" i="7"/>
  <c r="D44" i="7"/>
  <c r="D42" i="7"/>
  <c r="D43" i="7"/>
  <c r="E44" i="7"/>
  <c r="E43" i="7"/>
  <c r="E42" i="7"/>
  <c r="E46" i="7"/>
  <c r="E45" i="7"/>
  <c r="F45" i="7"/>
  <c r="F43" i="7"/>
  <c r="F46" i="7"/>
  <c r="F42" i="7"/>
  <c r="F44" i="7"/>
  <c r="G32" i="7"/>
  <c r="F32" i="7"/>
  <c r="D33" i="7"/>
  <c r="G35" i="7"/>
  <c r="D35" i="7"/>
  <c r="D32" i="7"/>
  <c r="D31" i="7"/>
  <c r="D34" i="7"/>
  <c r="G33" i="7"/>
  <c r="F33" i="7"/>
  <c r="F31" i="7"/>
  <c r="F35" i="7"/>
  <c r="G31" i="7"/>
  <c r="F34" i="7"/>
  <c r="G34" i="7"/>
  <c r="V26" i="6"/>
  <c r="W27" i="6"/>
  <c r="E31" i="7"/>
  <c r="E33" i="7"/>
  <c r="E32" i="7"/>
  <c r="E35" i="7"/>
  <c r="E34" i="7"/>
  <c r="I31" i="7" l="1"/>
  <c r="D25" i="7"/>
  <c r="C25" i="7" s="1" a="1"/>
  <c r="C25" i="7" s="1"/>
  <c r="D26" i="6" s="1"/>
  <c r="D23" i="7"/>
  <c r="C23" i="7" s="1" a="1"/>
  <c r="C23" i="7" s="1"/>
  <c r="D24" i="6" s="1"/>
  <c r="C19" i="7" a="1"/>
  <c r="C19" i="7" s="1"/>
  <c r="C22" i="6" s="1"/>
  <c r="D22" i="7"/>
  <c r="C22" i="7" s="1" a="1"/>
  <c r="C22" i="7" s="1"/>
  <c r="D23" i="6" s="1"/>
  <c r="C24" i="7" a="1"/>
  <c r="C24" i="7" s="1"/>
  <c r="D25" i="6" s="1"/>
  <c r="C42" i="7"/>
  <c r="I42" i="7" s="1"/>
  <c r="C43" i="7"/>
  <c r="I43" i="7" s="1"/>
  <c r="C45" i="7"/>
  <c r="I45" i="7" s="1"/>
  <c r="C46" i="7"/>
  <c r="C44" i="7"/>
  <c r="I44" i="7" s="1"/>
  <c r="E47" i="7"/>
  <c r="E48" i="7" s="1"/>
  <c r="D47" i="7"/>
  <c r="D48" i="7" s="1"/>
  <c r="G47" i="7"/>
  <c r="G48" i="7" s="1"/>
  <c r="F47" i="7"/>
  <c r="F48" i="7" s="1"/>
  <c r="D36" i="7"/>
  <c r="D37" i="7" s="1"/>
  <c r="F36" i="7"/>
  <c r="F37" i="7" s="1"/>
  <c r="G36" i="7"/>
  <c r="G37" i="7" s="1"/>
  <c r="T59" i="6"/>
  <c r="T58" i="6"/>
  <c r="T57" i="6"/>
  <c r="T55" i="6"/>
  <c r="T56" i="6"/>
  <c r="T54" i="6"/>
  <c r="T53" i="6"/>
  <c r="T52" i="6"/>
  <c r="T51" i="6"/>
  <c r="T50" i="6"/>
  <c r="E36" i="7"/>
  <c r="E37" i="7" s="1"/>
  <c r="C33" i="7"/>
  <c r="I33" i="7" s="1"/>
  <c r="C34" i="7"/>
  <c r="I34" i="7" s="1"/>
  <c r="C32" i="7"/>
  <c r="I32" i="7" s="1"/>
  <c r="C35" i="7"/>
  <c r="I35" i="7" s="1"/>
  <c r="C47" i="7" l="1"/>
  <c r="I36" i="7"/>
  <c r="I37" i="7" s="1"/>
  <c r="H46" i="7"/>
  <c r="H47" i="7" s="1"/>
  <c r="H48" i="7" s="1"/>
  <c r="D27" i="6"/>
  <c r="T60" i="6"/>
  <c r="T62" i="6" s="1"/>
  <c r="C36" i="7"/>
  <c r="C37" i="7" s="1"/>
  <c r="I46" i="7" l="1"/>
  <c r="I47" i="7" s="1"/>
  <c r="I48" i="7" s="1"/>
  <c r="C48" i="7"/>
  <c r="J48" i="7" l="1"/>
  <c r="I38" i="7"/>
  <c r="I49" i="7" l="1"/>
  <c r="J4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D12" authorId="0" shapeId="0" xr:uid="{43198C2E-825E-4BD0-A41C-E8E5D62FA8A3}">
      <text>
        <r>
          <rPr>
            <b/>
            <sz val="9"/>
            <color indexed="81"/>
            <rFont val="Tahoma"/>
            <family val="2"/>
          </rPr>
          <t>Love Goyal:</t>
        </r>
        <r>
          <rPr>
            <sz val="9"/>
            <color indexed="81"/>
            <rFont val="Tahoma"/>
            <family val="2"/>
          </rPr>
          <t xml:space="preserve">
GREET Inputs of fuel shares are represented by MWh purchsed by each resource type</t>
        </r>
      </text>
    </comment>
    <comment ref="D21" authorId="0" shapeId="0" xr:uid="{25D68106-81A3-437E-ACAD-A7E294C327B8}">
      <text>
        <r>
          <rPr>
            <b/>
            <sz val="9"/>
            <color indexed="81"/>
            <rFont val="Tahoma"/>
            <family val="2"/>
          </rPr>
          <t>Love Goyal:</t>
        </r>
        <r>
          <rPr>
            <sz val="9"/>
            <color indexed="81"/>
            <rFont val="Tahoma"/>
            <family val="2"/>
          </rPr>
          <t xml:space="preserve">
GREET Inputs of fuel shares are represented by MWh purchsed by each resource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C1" authorId="0" shapeId="0" xr:uid="{A16E50A1-E2F0-4DDC-9092-7F846E72C0CD}">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xr:uid="{C86AE56D-337A-49E0-9C13-B7C4B036D284}">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xr:uid="{EF9379A9-4E57-41C7-9536-9AEF463D0F8C}">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xr:uid="{F8950593-1E8D-42EC-8004-194B5604A895}">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xr:uid="{93084B9A-CFC3-4BA4-89BC-2F6759A49613}">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xr:uid="{946A054C-0DF4-45E9-86C5-8A2E39A4A50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xr:uid="{84194C1E-49A2-4126-B993-63A098F6683D}">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xr:uid="{5846E603-0925-4797-A66A-FB600C310532}">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xr:uid="{0350E7C6-DB23-41BF-8C1B-75820604DE36}">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xr:uid="{F59EA723-ECF1-44F3-9D97-AB2708178F06}">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xr:uid="{0E2FA940-600C-49B2-9321-46EB982EDC52}">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xr:uid="{28511BFD-55DB-4687-8780-D669E597BFCD}">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xr:uid="{BEDCAFCB-D45F-42A0-9778-4F492736B748}">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xr:uid="{412FCE56-007E-49B6-A80B-CE71FF0712D8}">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xr:uid="{0C76C237-5C2E-48BB-873F-DC3CD127D2C5}">
      <text>
        <r>
          <rPr>
            <b/>
            <sz val="9"/>
            <color indexed="81"/>
            <rFont val="Tahoma"/>
            <family val="2"/>
          </rPr>
          <t>Love Goyal:</t>
        </r>
        <r>
          <rPr>
            <sz val="9"/>
            <color indexed="81"/>
            <rFont val="Tahoma"/>
            <family val="2"/>
          </rPr>
          <t xml:space="preserve">
Sum of "Unspecified Purchases MWh" column by Claimant ID</t>
        </r>
      </text>
    </comment>
    <comment ref="R1" authorId="0" shapeId="0" xr:uid="{77F3BFCC-55DA-422D-8593-11BA4F51BC19}">
      <text>
        <r>
          <rPr>
            <b/>
            <sz val="9"/>
            <color indexed="81"/>
            <rFont val="Tahoma"/>
            <family val="2"/>
          </rPr>
          <t>Love Goyal:</t>
        </r>
        <r>
          <rPr>
            <sz val="9"/>
            <color indexed="81"/>
            <rFont val="Tahoma"/>
            <family val="2"/>
          </rPr>
          <t xml:space="preserve">
Sum of "BPA Unspecified Purchases MWh" column by Claimant ID</t>
        </r>
      </text>
    </comment>
    <comment ref="C75" authorId="0" shapeId="0" xr:uid="{0434B58F-C20C-4864-9D01-409733036299}">
      <text>
        <r>
          <rPr>
            <b/>
            <sz val="9"/>
            <color indexed="81"/>
            <rFont val="Tahoma"/>
            <family val="2"/>
          </rPr>
          <t>Love Goyal:</t>
        </r>
        <r>
          <rPr>
            <sz val="9"/>
            <color indexed="81"/>
            <rFont val="Tahoma"/>
            <family val="2"/>
          </rPr>
          <t xml:space="preserve">
Sum of "Total Claims on Plants (Specified) MWh" column by Claimant ID and fuel type</t>
        </r>
      </text>
    </comment>
    <comment ref="D75" authorId="0" shapeId="0" xr:uid="{C81EF8BC-5647-4C2A-A9AC-260D3E7110C4}">
      <text>
        <r>
          <rPr>
            <b/>
            <sz val="9"/>
            <color indexed="81"/>
            <rFont val="Tahoma"/>
            <family val="2"/>
          </rPr>
          <t>Love Goyal:</t>
        </r>
        <r>
          <rPr>
            <sz val="9"/>
            <color indexed="81"/>
            <rFont val="Tahoma"/>
            <family val="2"/>
          </rPr>
          <t xml:space="preserve">
Sum of "Total Claims on Plants (Specified) MWh" column by Claimant ID and fuel type</t>
        </r>
      </text>
    </comment>
    <comment ref="E75" authorId="0" shapeId="0" xr:uid="{18879C7B-3E4A-40F3-A79C-86D745321CA7}">
      <text>
        <r>
          <rPr>
            <b/>
            <sz val="9"/>
            <color indexed="81"/>
            <rFont val="Tahoma"/>
            <family val="2"/>
          </rPr>
          <t>Love Goyal:</t>
        </r>
        <r>
          <rPr>
            <sz val="9"/>
            <color indexed="81"/>
            <rFont val="Tahoma"/>
            <family val="2"/>
          </rPr>
          <t xml:space="preserve">
Sum of "Total Claims on Plants (Specified) MWh" column by Claimant ID and fuel type</t>
        </r>
      </text>
    </comment>
    <comment ref="F75" authorId="0" shapeId="0" xr:uid="{772266DD-A22F-439E-888B-539055FB6A08}">
      <text>
        <r>
          <rPr>
            <b/>
            <sz val="9"/>
            <color indexed="81"/>
            <rFont val="Tahoma"/>
            <family val="2"/>
          </rPr>
          <t>Love Goyal:</t>
        </r>
        <r>
          <rPr>
            <sz val="9"/>
            <color indexed="81"/>
            <rFont val="Tahoma"/>
            <family val="2"/>
          </rPr>
          <t xml:space="preserve">
Sum of "Total Claims on Plants (Specified) MWh" column by Claimant ID and fuel type</t>
        </r>
      </text>
    </comment>
    <comment ref="G75" authorId="0" shapeId="0" xr:uid="{F1AF0F02-66A1-4249-823D-DDE47CB0CF08}">
      <text>
        <r>
          <rPr>
            <b/>
            <sz val="9"/>
            <color indexed="81"/>
            <rFont val="Tahoma"/>
            <family val="2"/>
          </rPr>
          <t>Love Goyal:</t>
        </r>
        <r>
          <rPr>
            <sz val="9"/>
            <color indexed="81"/>
            <rFont val="Tahoma"/>
            <family val="2"/>
          </rPr>
          <t xml:space="preserve">
Sum of "Total Claims on Plants (Specified) MWh" column by Claimant ID and fuel type</t>
        </r>
      </text>
    </comment>
    <comment ref="H75" authorId="0" shapeId="0" xr:uid="{56C99FFB-6ED6-42B5-ADF3-D8312B4B3A77}">
      <text>
        <r>
          <rPr>
            <b/>
            <sz val="9"/>
            <color indexed="81"/>
            <rFont val="Tahoma"/>
            <family val="2"/>
          </rPr>
          <t>Love Goyal:</t>
        </r>
        <r>
          <rPr>
            <sz val="9"/>
            <color indexed="81"/>
            <rFont val="Tahoma"/>
            <family val="2"/>
          </rPr>
          <t xml:space="preserve">
Sum of "Total Claims on Plants (Specified) MWh" column by Claimant ID and fuel type</t>
        </r>
      </text>
    </comment>
    <comment ref="I75" authorId="0" shapeId="0" xr:uid="{B5E22758-45B0-4D91-8BB1-5F06068C401D}">
      <text>
        <r>
          <rPr>
            <b/>
            <sz val="9"/>
            <color indexed="81"/>
            <rFont val="Tahoma"/>
            <family val="2"/>
          </rPr>
          <t>Love Goyal:</t>
        </r>
        <r>
          <rPr>
            <sz val="9"/>
            <color indexed="81"/>
            <rFont val="Tahoma"/>
            <family val="2"/>
          </rPr>
          <t xml:space="preserve">
Sum of "Total Claims on Plants (Specified) MWh" column by Claimant ID and fuel type</t>
        </r>
      </text>
    </comment>
    <comment ref="J75" authorId="0" shapeId="0" xr:uid="{EBDE453B-9D60-497F-B28C-C606F39D7483}">
      <text>
        <r>
          <rPr>
            <b/>
            <sz val="9"/>
            <color indexed="81"/>
            <rFont val="Tahoma"/>
            <family val="2"/>
          </rPr>
          <t>Love Goyal:</t>
        </r>
        <r>
          <rPr>
            <sz val="9"/>
            <color indexed="81"/>
            <rFont val="Tahoma"/>
            <family val="2"/>
          </rPr>
          <t xml:space="preserve">
Sum of "Total Claims on Plants (Specified) MWh" column by Claimant ID and fuel type</t>
        </r>
      </text>
    </comment>
    <comment ref="K75" authorId="0" shapeId="0" xr:uid="{9B795EA9-F28B-4725-886A-B34B53A708F3}">
      <text>
        <r>
          <rPr>
            <b/>
            <sz val="9"/>
            <color indexed="81"/>
            <rFont val="Tahoma"/>
            <family val="2"/>
          </rPr>
          <t>Love Goyal:</t>
        </r>
        <r>
          <rPr>
            <sz val="9"/>
            <color indexed="81"/>
            <rFont val="Tahoma"/>
            <family val="2"/>
          </rPr>
          <t xml:space="preserve">
Sum of "Total Claims on Plants (Specified) MWh" column by Claimant ID and fuel type</t>
        </r>
      </text>
    </comment>
    <comment ref="L75" authorId="0" shapeId="0" xr:uid="{AC3987BC-ED86-492C-B3F2-31D4F5392BCB}">
      <text>
        <r>
          <rPr>
            <b/>
            <sz val="9"/>
            <color indexed="81"/>
            <rFont val="Tahoma"/>
            <family val="2"/>
          </rPr>
          <t>Love Goyal:</t>
        </r>
        <r>
          <rPr>
            <sz val="9"/>
            <color indexed="81"/>
            <rFont val="Tahoma"/>
            <family val="2"/>
          </rPr>
          <t xml:space="preserve">
Sum of "Total Claims on Plants (Specified) MWh" column by Claimant ID and fuel type</t>
        </r>
      </text>
    </comment>
    <comment ref="M75" authorId="0" shapeId="0" xr:uid="{C1BA4CAE-2FBB-44E2-B857-E81F552B77AB}">
      <text>
        <r>
          <rPr>
            <b/>
            <sz val="9"/>
            <color indexed="81"/>
            <rFont val="Tahoma"/>
            <family val="2"/>
          </rPr>
          <t>Love Goyal:</t>
        </r>
        <r>
          <rPr>
            <sz val="9"/>
            <color indexed="81"/>
            <rFont val="Tahoma"/>
            <family val="2"/>
          </rPr>
          <t xml:space="preserve">
Sum of "Total Claims on Plants (Specified) MWh" column by Claimant ID and fuel type</t>
        </r>
      </text>
    </comment>
    <comment ref="N75" authorId="0" shapeId="0" xr:uid="{77D6B5C7-2F5D-4D24-94ED-BD9683058019}">
      <text>
        <r>
          <rPr>
            <b/>
            <sz val="9"/>
            <color indexed="81"/>
            <rFont val="Tahoma"/>
            <family val="2"/>
          </rPr>
          <t>Love Goyal:</t>
        </r>
        <r>
          <rPr>
            <sz val="9"/>
            <color indexed="81"/>
            <rFont val="Tahoma"/>
            <family val="2"/>
          </rPr>
          <t xml:space="preserve">
Sum of "Total Claims on Plants (Specified) MWh" column by Claimant ID and fuel type</t>
        </r>
      </text>
    </comment>
    <comment ref="O75" authorId="0" shapeId="0" xr:uid="{72951D99-F21C-477F-8A6F-C49A9B767B23}">
      <text>
        <r>
          <rPr>
            <b/>
            <sz val="9"/>
            <color indexed="81"/>
            <rFont val="Tahoma"/>
            <family val="2"/>
          </rPr>
          <t>Love Goyal:</t>
        </r>
        <r>
          <rPr>
            <sz val="9"/>
            <color indexed="81"/>
            <rFont val="Tahoma"/>
            <family val="2"/>
          </rPr>
          <t xml:space="preserve">
Sum of "Total Claims on Plants (Specified) MWh" column by Claimant ID and fuel type</t>
        </r>
      </text>
    </comment>
    <comment ref="P75" authorId="0" shapeId="0" xr:uid="{632069F2-5FD1-4ABE-9AA5-35685784454D}">
      <text>
        <r>
          <rPr>
            <b/>
            <sz val="9"/>
            <color indexed="81"/>
            <rFont val="Tahoma"/>
            <family val="2"/>
          </rPr>
          <t>Love Goyal:</t>
        </r>
        <r>
          <rPr>
            <sz val="9"/>
            <color indexed="81"/>
            <rFont val="Tahoma"/>
            <family val="2"/>
          </rPr>
          <t xml:space="preserve">
Sum of "Total Claims on Plants (Specified) MWh" column by Claimant ID and fuel type</t>
        </r>
      </text>
    </comment>
    <comment ref="Q75" authorId="0" shapeId="0" xr:uid="{494EE71C-AAEF-478C-A021-375F23996A85}">
      <text>
        <r>
          <rPr>
            <b/>
            <sz val="9"/>
            <color indexed="81"/>
            <rFont val="Tahoma"/>
            <family val="2"/>
          </rPr>
          <t>Love Goyal:</t>
        </r>
        <r>
          <rPr>
            <sz val="9"/>
            <color indexed="81"/>
            <rFont val="Tahoma"/>
            <family val="2"/>
          </rPr>
          <t xml:space="preserve">
Sum of "Unspecified Purchases MWh" column by Claimant ID</t>
        </r>
      </text>
    </comment>
    <comment ref="R75" authorId="0" shapeId="0" xr:uid="{9BF7FB24-81AD-4DA7-B800-9ACD20472B0F}">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Wang</author>
    <author>jhan</author>
    <author>Love Goyal</author>
    <author>Wang2</author>
  </authors>
  <commentList>
    <comment ref="C4" authorId="0" shapeId="0" xr:uid="{FB55CBF4-5505-4B07-8977-F5DCBB52EFF1}">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xr:uid="{2479BC66-C16D-4589-A5F5-D40E6132B0F4}">
      <text>
        <r>
          <rPr>
            <sz val="9"/>
            <color indexed="81"/>
            <rFont val="Tahoma"/>
            <family val="2"/>
          </rPr>
          <t>Assuming 20% moisture in biomass feedstock</t>
        </r>
      </text>
    </comment>
    <comment ref="B19" authorId="1" shapeId="0" xr:uid="{E0C839AB-40A9-4D91-93B6-158038D7DC52}">
      <text>
        <r>
          <rPr>
            <sz val="9"/>
            <color indexed="81"/>
            <rFont val="Tahoma"/>
            <family val="2"/>
          </rPr>
          <t>Assuming 20% moisture in biomass feedstock</t>
        </r>
      </text>
    </comment>
    <comment ref="E21" authorId="0" shapeId="0" xr:uid="{57D2CC66-96B0-497A-AC28-66842F89DF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2" authorId="2" shapeId="0" xr:uid="{7C9662F9-C61C-4878-88EA-E85AAA9771D1}">
      <text>
        <r>
          <rPr>
            <b/>
            <sz val="9"/>
            <color indexed="81"/>
            <rFont val="Tahoma"/>
            <family val="2"/>
          </rPr>
          <t>Love Goyal:</t>
        </r>
        <r>
          <rPr>
            <sz val="9"/>
            <color indexed="81"/>
            <rFont val="Tahoma"/>
            <family val="2"/>
          </rPr>
          <t xml:space="preserve">
Based on WA-GREET for WACC Region
Factors saved on Electric!V209</t>
        </r>
      </text>
    </comment>
    <comment ref="C32" authorId="2" shapeId="0" xr:uid="{0B5002D6-DA3F-4475-A64F-1974487B29F5}">
      <text>
        <r>
          <rPr>
            <b/>
            <sz val="9"/>
            <color indexed="81"/>
            <rFont val="Tahoma"/>
            <family val="2"/>
          </rPr>
          <t>Love Goyal:</t>
        </r>
        <r>
          <rPr>
            <sz val="9"/>
            <color indexed="81"/>
            <rFont val="Tahoma"/>
            <family val="2"/>
          </rPr>
          <t xml:space="preserve">
Petroleum!$B
269*Petroleum!$I$262+Petroleum!$I269</t>
        </r>
      </text>
    </comment>
    <comment ref="D32" authorId="2" shapeId="0" xr:uid="{4BCA320A-64B9-423A-8FF2-8493088A62E1}">
      <text>
        <r>
          <rPr>
            <b/>
            <sz val="9"/>
            <color indexed="81"/>
            <rFont val="Tahoma"/>
            <family val="2"/>
          </rPr>
          <t>Love Goyal:</t>
        </r>
        <r>
          <rPr>
            <sz val="9"/>
            <color indexed="81"/>
            <rFont val="Tahoma"/>
            <family val="2"/>
          </rPr>
          <t xml:space="preserve">
NG!C91:101</t>
        </r>
      </text>
    </comment>
    <comment ref="E32" authorId="2" shapeId="0" xr:uid="{9D9F1EF0-3BEC-4FA6-8039-D647E98C25C5}">
      <text>
        <r>
          <rPr>
            <b/>
            <sz val="9"/>
            <color indexed="81"/>
            <rFont val="Tahoma"/>
            <family val="2"/>
          </rPr>
          <t>Love Goyal:</t>
        </r>
        <r>
          <rPr>
            <sz val="9"/>
            <color indexed="81"/>
            <rFont val="Tahoma"/>
            <family val="2"/>
          </rPr>
          <t xml:space="preserve">
Coal!B78:B88</t>
        </r>
      </text>
    </comment>
    <comment ref="F32" authorId="2" shapeId="0" xr:uid="{638EE44D-A2E1-492F-B202-434F45C1DA4C}">
      <text>
        <r>
          <rPr>
            <b/>
            <sz val="9"/>
            <color indexed="81"/>
            <rFont val="Tahoma"/>
            <family val="2"/>
          </rPr>
          <t>Love Goyal:</t>
        </r>
        <r>
          <rPr>
            <sz val="9"/>
            <color indexed="81"/>
            <rFont val="Tahoma"/>
            <family val="2"/>
          </rPr>
          <t xml:space="preserve">
=EtOH!$DW461/Fuel_Specs!$B$80*1e6</t>
        </r>
      </text>
    </comment>
    <comment ref="G32" authorId="2" shapeId="0" xr:uid="{B3725BE4-0B31-47BE-9111-5E971AF5D567}">
      <text>
        <r>
          <rPr>
            <b/>
            <sz val="9"/>
            <color indexed="81"/>
            <rFont val="Tahoma"/>
            <family val="2"/>
          </rPr>
          <t>Love Goyal:</t>
        </r>
        <r>
          <rPr>
            <sz val="9"/>
            <color indexed="81"/>
            <rFont val="Tahoma"/>
            <family val="2"/>
          </rPr>
          <t xml:space="preserve">
=Uranium!$B93/(Electric!$B$12*1000*kWh2mmBTU)</t>
        </r>
      </text>
    </comment>
    <comment ref="K32" authorId="2" shapeId="0" xr:uid="{04958999-7833-47B8-AB74-77C881482EF9}">
      <text>
        <r>
          <rPr>
            <b/>
            <sz val="9"/>
            <color indexed="81"/>
            <rFont val="Tahoma"/>
            <family val="2"/>
          </rPr>
          <t>Love Goyal:</t>
        </r>
        <r>
          <rPr>
            <sz val="9"/>
            <color indexed="81"/>
            <rFont val="Tahoma"/>
            <family val="2"/>
          </rPr>
          <t xml:space="preserve">
EF!$BG4</t>
        </r>
      </text>
    </comment>
    <comment ref="C47" authorId="0" shapeId="0" xr:uid="{3C3FFF0A-3F5C-4B75-8265-33F79F8C7B11}">
      <text>
        <r>
          <rPr>
            <sz val="8"/>
            <color indexed="81"/>
            <rFont val="Arial"/>
            <family val="2"/>
          </rPr>
          <t>Factors extracted from corresponding column in the Table Electric!R87 except biogas</t>
        </r>
      </text>
    </comment>
    <comment ref="M58" authorId="3" shapeId="0" xr:uid="{F0239518-8DD6-4118-B9AF-A18249934576}">
      <text>
        <r>
          <rPr>
            <sz val="8"/>
            <color indexed="81"/>
            <rFont val="Tahoma"/>
            <family val="2"/>
          </rPr>
          <t xml:space="preserve">GREET-calculated emission factors.
</t>
        </r>
      </text>
    </comment>
    <comment ref="M59" authorId="3" shapeId="0" xr:uid="{59863A6F-B717-4EB3-A3B9-D21E2700B9AF}">
      <text>
        <r>
          <rPr>
            <sz val="8"/>
            <color indexed="81"/>
            <rFont val="Tahoma"/>
            <family val="2"/>
          </rPr>
          <t xml:space="preserve">GREET-calculated emission factors.
</t>
        </r>
      </text>
    </comment>
    <comment ref="L61" authorId="0" shapeId="0" xr:uid="{9B07262C-51F3-46D5-88FF-1B3AD5265705}">
      <text>
        <r>
          <rPr>
            <sz val="8"/>
            <color indexed="81"/>
            <rFont val="Tahoma"/>
            <family val="2"/>
          </rPr>
          <t>This is the amount of CO2 in burnt biomass that is from the atmosphere.</t>
        </r>
      </text>
    </comment>
    <comment ref="M61" authorId="0" shapeId="0" xr:uid="{285ECC39-E90C-415C-845D-BEAFE489006E}">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<sst xmlns="http://schemas.openxmlformats.org/spreadsheetml/2006/main" count="3933" uniqueCount="472">
  <si>
    <r>
      <rPr>
        <b/>
        <sz val="11"/>
        <rFont val="Calibri"/>
        <family val="2"/>
      </rPr>
      <t>RowHeader</t>
    </r>
  </si>
  <si>
    <r>
      <rPr>
        <b/>
        <sz val="11"/>
        <rFont val="Calibri"/>
        <family val="2"/>
      </rPr>
      <t>Criteria</t>
    </r>
  </si>
  <si>
    <t>Report Name</t>
  </si>
  <si>
    <t>12-Utility Fuel Mix Extract</t>
  </si>
  <si>
    <t>Report Description</t>
  </si>
  <si>
    <t>TBD</t>
  </si>
  <si>
    <t>Report Run Date and Time</t>
  </si>
  <si>
    <t>Monday, February 14, 2022 at 8:17 AM</t>
  </si>
  <si>
    <t>Report Year*</t>
  </si>
  <si>
    <t>2020</t>
  </si>
  <si>
    <t>Customer Served State*</t>
  </si>
  <si>
    <t>WA</t>
  </si>
  <si>
    <t>Report Summary</t>
  </si>
  <si>
    <t>Report Start Time: 2022-02-14 08:17:21.237  Report End Time: 2022-02-14 08:17:31.580  Report Run Time: 10.344 sec  Report Ran By: Austin Scharff</t>
  </si>
  <si>
    <t>Life Cycle Associates, LLC</t>
  </si>
  <si>
    <t>Project</t>
  </si>
  <si>
    <t>Life Cycle Associates</t>
  </si>
  <si>
    <t>Washington Utility CI Calculator for the Washington Clean Fuel Standard</t>
  </si>
  <si>
    <t>Current Version:</t>
  </si>
  <si>
    <t>0.5a</t>
  </si>
  <si>
    <t>LCI Data Source:</t>
  </si>
  <si>
    <t>WA-GREET v0.7e</t>
  </si>
  <si>
    <t>Date Modified</t>
  </si>
  <si>
    <t>Authors</t>
  </si>
  <si>
    <t>Love Goyal</t>
  </si>
  <si>
    <t>goyal@lifecycleassociates.com</t>
  </si>
  <si>
    <t>Stefan Unnasch</t>
  </si>
  <si>
    <t>Unnasch@lifecycleassociates.com</t>
  </si>
  <si>
    <t>Description</t>
  </si>
  <si>
    <t>Legend</t>
  </si>
  <si>
    <t>This Excel workbook contains a life cycle GHG model for Power Production</t>
  </si>
  <si>
    <t>Worksheets</t>
  </si>
  <si>
    <t>Text Color</t>
  </si>
  <si>
    <t>from Utilities within Washington. This tool is developed for the Washington</t>
  </si>
  <si>
    <t>Information</t>
  </si>
  <si>
    <t>Drop-down Menu</t>
  </si>
  <si>
    <t>Clean Fuel Standard</t>
  </si>
  <si>
    <t>Input, Data</t>
  </si>
  <si>
    <t>Input parameters are in blue text and may be changed by the user</t>
  </si>
  <si>
    <t>Detailed System Data</t>
  </si>
  <si>
    <t xml:space="preserve">Calculations are black text and should not be changed </t>
  </si>
  <si>
    <t>Date Released</t>
  </si>
  <si>
    <t>Calculations</t>
  </si>
  <si>
    <t>Results</t>
  </si>
  <si>
    <t>LCI Data, Database</t>
  </si>
  <si>
    <t>Sheet</t>
  </si>
  <si>
    <t>Contents</t>
  </si>
  <si>
    <t>Physical Property Data</t>
  </si>
  <si>
    <t>Utility_CI</t>
  </si>
  <si>
    <t>Utility Selection and lifecycle CI Results</t>
  </si>
  <si>
    <t>Report_Extract</t>
  </si>
  <si>
    <t>Raw data extracted from Washington Utility Mix Disclosure Report</t>
  </si>
  <si>
    <t>Year_Disclosure</t>
  </si>
  <si>
    <t>Aggregation of the raw Utility mix disclosure data by Utility</t>
  </si>
  <si>
    <t>Year_Fuel_Share</t>
  </si>
  <si>
    <t>Calculation of the electricity mix for each utility based on disclosure data and fuel type allocation</t>
  </si>
  <si>
    <t>EF_Tables</t>
  </si>
  <si>
    <t>LCI Data extracted from WA-GREET and resource allocation table</t>
  </si>
  <si>
    <t>Notes</t>
  </si>
  <si>
    <t>*******************************************************************************************************************************************</t>
  </si>
  <si>
    <t xml:space="preserve">                                                    COPYRIGHT NOTIFICATION</t>
  </si>
  <si>
    <t>Copyright © 2022, Life Cycle Associates, All rights reserved.</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</si>
  <si>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</si>
  <si>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</si>
  <si>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</si>
  <si>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</si>
  <si>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</si>
  <si>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</si>
  <si>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</si>
  <si>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</si>
  <si>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1) Selection of Washington Utility or User Defined mix</t>
  </si>
  <si>
    <t>1 - Washington Utility</t>
  </si>
  <si>
    <t>3 - User Defined Mix</t>
  </si>
  <si>
    <t>1.1) Selection of the WA Utility ID for CI Results</t>
  </si>
  <si>
    <t>Utility Claimant ID</t>
  </si>
  <si>
    <t>*List of all Utility IDs and names available on Report Extract sheet</t>
  </si>
  <si>
    <t>Name of the Selected Utility Mix</t>
  </si>
  <si>
    <t>2) Electric Generation Mix: Data Table</t>
  </si>
  <si>
    <t>Active Case for CI Calculation</t>
  </si>
  <si>
    <t>Fuel Type</t>
  </si>
  <si>
    <t>2022 WA State grid, fuel mix</t>
  </si>
  <si>
    <t>User Defined Mix</t>
  </si>
  <si>
    <t>2020 WA state grid mix</t>
  </si>
  <si>
    <t>2021 WA State grid, fuel mix</t>
  </si>
  <si>
    <t>Residual oil</t>
  </si>
  <si>
    <t>Natural gas</t>
  </si>
  <si>
    <t>Coal</t>
  </si>
  <si>
    <t>Nuclear power</t>
  </si>
  <si>
    <t>Biomass</t>
  </si>
  <si>
    <t>Biogas</t>
  </si>
  <si>
    <t>Others</t>
  </si>
  <si>
    <t>"Others" category</t>
  </si>
  <si>
    <t>Hydroelectric</t>
  </si>
  <si>
    <t>Geothermal</t>
  </si>
  <si>
    <t>Wind</t>
  </si>
  <si>
    <t>Solar PV</t>
  </si>
  <si>
    <t>4) Power Plant Emissions: in Grams per kWh of Electricity Available at Power Plant Gate</t>
  </si>
  <si>
    <t>Residual Oil</t>
  </si>
  <si>
    <t>NG</t>
  </si>
  <si>
    <t>Nuclear</t>
  </si>
  <si>
    <t>Other renewable energy sources</t>
  </si>
  <si>
    <t>Total Upstream, g/MMBtu</t>
  </si>
  <si>
    <t>Residual oil %</t>
  </si>
  <si>
    <t>Natural gas %</t>
  </si>
  <si>
    <t>Coal 
%</t>
  </si>
  <si>
    <t>Nuclear power %</t>
  </si>
  <si>
    <t>Biomass %</t>
  </si>
  <si>
    <t>Biogas
%</t>
  </si>
  <si>
    <t>Hydroelectric %</t>
  </si>
  <si>
    <t>Geothermal %</t>
  </si>
  <si>
    <t>Wind %</t>
  </si>
  <si>
    <t>Solar PV %</t>
  </si>
  <si>
    <t>Total %</t>
  </si>
  <si>
    <t>VOC</t>
  </si>
  <si>
    <t>CO</t>
  </si>
  <si>
    <t>2021 (Apr 20/23)</t>
  </si>
  <si>
    <t>CH4</t>
  </si>
  <si>
    <t>N2O</t>
  </si>
  <si>
    <t>CO2</t>
  </si>
  <si>
    <t>Convert to gCO2e/MMBtu</t>
  </si>
  <si>
    <t>g/MJ</t>
  </si>
  <si>
    <t>g/kWh</t>
  </si>
  <si>
    <t>Total Electricity Prod, g/MMBtu</t>
  </si>
  <si>
    <t>Final WTW CI</t>
  </si>
  <si>
    <t>Average Electricity from</t>
  </si>
  <si>
    <t>1-U.S Ave Mix</t>
  </si>
  <si>
    <t>(Based on EPA eGRID 2014 v2 data)</t>
  </si>
  <si>
    <t>2-WAMX Mix</t>
  </si>
  <si>
    <t>Details Breakdown of CI for Electricity Resources</t>
  </si>
  <si>
    <t xml:space="preserve">     Residual Oil</t>
  </si>
  <si>
    <t xml:space="preserve">     NG</t>
  </si>
  <si>
    <t xml:space="preserve">     Coal</t>
  </si>
  <si>
    <t xml:space="preserve">     Biomass</t>
  </si>
  <si>
    <t xml:space="preserve">     Nuclear</t>
  </si>
  <si>
    <t xml:space="preserve">     Other renewable energy sources</t>
  </si>
  <si>
    <t>Total, g/MMBtu</t>
  </si>
  <si>
    <t>Electricty Prod For Stationary Use</t>
  </si>
  <si>
    <t>Final CI, g/MJ</t>
  </si>
  <si>
    <r>
      <rPr>
        <b/>
        <sz val="11"/>
        <rFont val="Calibri"/>
        <family val="2"/>
      </rPr>
      <t>Claimant ID</t>
    </r>
  </si>
  <si>
    <r>
      <rPr>
        <b/>
        <sz val="11"/>
        <rFont val="Calibri"/>
        <family val="2"/>
      </rPr>
      <t>Claimant Name</t>
    </r>
  </si>
  <si>
    <t>Total</t>
  </si>
  <si>
    <t>WA State Total Electricity</t>
  </si>
  <si>
    <t xml:space="preserve">2020 WA Total Electricity FMD </t>
  </si>
  <si>
    <t>2021 WA Total Electricity FMD 04202023</t>
  </si>
  <si>
    <t>2022 WA Total Electricity FMD 12272023</t>
  </si>
  <si>
    <t>Hydro</t>
  </si>
  <si>
    <t>Natural Gas</t>
  </si>
  <si>
    <t>Other Biogenic</t>
  </si>
  <si>
    <t>Other Non-Biogenic</t>
  </si>
  <si>
    <t>Petroleum</t>
  </si>
  <si>
    <t>Solar</t>
  </si>
  <si>
    <t>Unknown</t>
  </si>
  <si>
    <t>Waste</t>
  </si>
  <si>
    <t>Unspecified (Plant)</t>
  </si>
  <si>
    <t>Unspecified (BPA)</t>
  </si>
  <si>
    <t xml:space="preserve">Washington State Total Electricity </t>
  </si>
  <si>
    <t>Alder Mutual Light</t>
  </si>
  <si>
    <t>Market</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</si>
  <si>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</si>
  <si>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</si>
  <si>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</si>
  <si>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</si>
  <si>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</si>
  <si>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</si>
  <si>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</si>
  <si>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</si>
  <si>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</si>
  <si>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</si>
  <si>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</si>
  <si>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</si>
  <si>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</si>
  <si>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</si>
  <si>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</si>
  <si>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</si>
  <si>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</si>
  <si>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</si>
  <si>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</si>
  <si>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</si>
  <si>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</si>
  <si>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Klickitat County PUD #1</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</si>
  <si>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</si>
  <si>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</si>
  <si>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</si>
  <si>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</si>
  <si>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</si>
  <si>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</si>
  <si>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</si>
  <si>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</si>
  <si>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</si>
  <si>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</si>
  <si>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</si>
  <si>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</si>
  <si>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</si>
  <si>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</si>
  <si>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</si>
  <si>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</si>
  <si>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</si>
  <si>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</si>
  <si>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</si>
  <si>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</si>
  <si>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</si>
  <si>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</si>
  <si>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</si>
  <si>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</si>
  <si>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</si>
  <si>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</si>
  <si>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</si>
  <si>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</si>
  <si>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</si>
  <si>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</si>
  <si>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</si>
  <si>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</si>
  <si>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</si>
  <si>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</si>
  <si>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</si>
  <si>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Avangrid (WA)</t>
  </si>
  <si>
    <t>Kalispel Tribal Utility</t>
  </si>
  <si>
    <t>Okanogan County Electric Coop</t>
  </si>
  <si>
    <t>Energy Northwest</t>
  </si>
  <si>
    <t>Consolidated Irrigation District #19</t>
  </si>
  <si>
    <t>Fairchild Airforce Base</t>
  </si>
  <si>
    <t>Grant County PUD #2 (Rate Schedule 13)</t>
  </si>
  <si>
    <t>Electricity Generation Mixes, Combustion Technolgy Shares and Power Plant Energy Conversion Efficiencies for GREET Calculation</t>
  </si>
  <si>
    <t>Electricity Production: WAMX Region</t>
  </si>
  <si>
    <t>Generation Mix for EVs, Grid-Connected PHEVs, and Electrolysis H2</t>
  </si>
  <si>
    <t>Combustion Technology Shares for A Given Plant Fuel Type: EVs, GC PHEVs, and Electrolysis</t>
  </si>
  <si>
    <t>Power Plant Energy Conversion Efficiency (Transportation)</t>
  </si>
  <si>
    <t>Residual Oil-Fired Power Plants</t>
  </si>
  <si>
    <t xml:space="preserve">     Boiler</t>
  </si>
  <si>
    <t xml:space="preserve">     Internal Combustion Engine</t>
  </si>
  <si>
    <t>Allocation of Washington Fuel Mix Disclosure Resources Categories to WA-GREET Resources Categories</t>
  </si>
  <si>
    <t xml:space="preserve">     Gas Turbine</t>
  </si>
  <si>
    <t>Natural Gas-Fired Power Plants</t>
  </si>
  <si>
    <t xml:space="preserve">     Simple-cycle gas turbine</t>
  </si>
  <si>
    <t xml:space="preserve">     Combined-cycle gas turbine</t>
  </si>
  <si>
    <t>Coal-Fired Power Plants</t>
  </si>
  <si>
    <t xml:space="preserve">     IGCC</t>
  </si>
  <si>
    <t>Biomass Power Plants</t>
  </si>
  <si>
    <t>Biogas-Fired Power Plants</t>
  </si>
  <si>
    <t>Nuclear Power Plants</t>
  </si>
  <si>
    <t>Other Power Plants (hydro, wind, geothermal, etc.)</t>
  </si>
  <si>
    <t xml:space="preserve">     Hydroelectric</t>
  </si>
  <si>
    <t xml:space="preserve">     Geothermal</t>
  </si>
  <si>
    <t xml:space="preserve">     Wind</t>
  </si>
  <si>
    <t xml:space="preserve">     Solar PV</t>
  </si>
  <si>
    <t>Average CI</t>
  </si>
  <si>
    <t xml:space="preserve">     Others (Biogenic Waste, Pumped Storage, etc.)</t>
  </si>
  <si>
    <t>St. Dev.</t>
  </si>
  <si>
    <t>Electric Transmission and Distribution Loss</t>
  </si>
  <si>
    <t>1) Emission Factors of Fuel Combustion for Stationary Applications (grams per mmBtu of fuel burned)</t>
  </si>
  <si>
    <t>Feedstocks</t>
  </si>
  <si>
    <t>Fuels</t>
  </si>
  <si>
    <t>Upstream CI for Electricity Resources
g/MMBtu of resource</t>
  </si>
  <si>
    <t>LWR</t>
  </si>
  <si>
    <t>Crude for Use in U.S. Refineries</t>
  </si>
  <si>
    <t>Crude for Use in WA Refineries</t>
  </si>
  <si>
    <t>Gasoline Blendstock</t>
  </si>
  <si>
    <t>WA Gasoline Blendstock</t>
  </si>
  <si>
    <t>Gasoline</t>
  </si>
  <si>
    <t>WA Gasoline</t>
  </si>
  <si>
    <t>LPG</t>
  </si>
  <si>
    <t>Resi. Oil</t>
  </si>
  <si>
    <t>Stationary Reciprocating Engine</t>
  </si>
  <si>
    <t xml:space="preserve">RNG Flaring </t>
  </si>
  <si>
    <t>Loss factor</t>
  </si>
  <si>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</si>
  <si>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</si>
  <si>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NOx</t>
  </si>
  <si>
    <r>
      <t>CO</t>
    </r>
    <r>
      <rPr>
        <vertAlign val="subscript"/>
        <sz val="11"/>
        <color theme="1"/>
        <rFont val="Calibri"/>
        <family val="2"/>
        <scheme val="minor"/>
      </rPr>
      <t>2</t>
    </r>
  </si>
  <si>
    <t>PM10</t>
  </si>
  <si>
    <r>
      <t>CO</t>
    </r>
    <r>
      <rPr>
        <vertAlign val="subscript"/>
        <sz val="11"/>
        <color theme="1"/>
        <rFont val="Calibri"/>
        <family val="2"/>
        <scheme val="minor"/>
      </rPr>
      <t>2</t>
    </r>
    <r>
      <rPr>
        <sz val="11"/>
        <color theme="1"/>
        <rFont val="Calibri"/>
        <family val="2"/>
        <scheme val="minor"/>
      </rPr>
      <t>e</t>
    </r>
  </si>
  <si>
    <t>PM2.5</t>
  </si>
  <si>
    <t>SOx</t>
  </si>
  <si>
    <t>CO2 (w/ C in VOC &amp; CO)</t>
  </si>
  <si>
    <t>Geothermal-Flash</t>
  </si>
  <si>
    <t>BC</t>
  </si>
  <si>
    <t>GHGs</t>
  </si>
  <si>
    <t>Shares of Geothermal Technologies</t>
  </si>
  <si>
    <t>OC</t>
  </si>
  <si>
    <t>Fugitive CO2 emissions from geofluid (g CO2/kWh)</t>
  </si>
  <si>
    <t>CO2c</t>
  </si>
  <si>
    <t>Power Plant Emissions: in Grams per kWh of Electricity Available at Power Plant Gate</t>
  </si>
  <si>
    <t>User-Inputted Emission Factors (Default Data Here Are Emission Factors for EPA Database [g/kWh])</t>
  </si>
  <si>
    <t>User-Inputted Emission Factors: Stationary Electricity Use</t>
  </si>
  <si>
    <t>User-Inputted Emission Factors</t>
  </si>
  <si>
    <t>By Fuel-Type Plants</t>
  </si>
  <si>
    <t>Stationary Use</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</si>
  <si>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</si>
  <si>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</si>
  <si>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</si>
  <si>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</si>
  <si>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</si>
  <si>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</si>
  <si>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</si>
  <si>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</si>
  <si>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</si>
  <si>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</si>
  <si>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</si>
  <si>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Biogas Fired</t>
  </si>
  <si>
    <t>Oil-Fired</t>
  </si>
  <si>
    <t>NG-Fired</t>
  </si>
  <si>
    <t>Coal-Fired</t>
  </si>
  <si>
    <t>Biomass-Fired</t>
  </si>
  <si>
    <t>Biogas-Fired</t>
  </si>
  <si>
    <t xml:space="preserve">CO2 </t>
  </si>
  <si>
    <t>CO2e</t>
  </si>
  <si>
    <t>Global Warming Potentials of Greenhouse Gases: relative to CO2</t>
  </si>
  <si>
    <t>Carbon and Sulfur Ratios of Pollutants</t>
  </si>
  <si>
    <t>Carbon ratio of VOC</t>
  </si>
  <si>
    <t>Carbon ratio of CO</t>
  </si>
  <si>
    <t>Carbon ratio of CH4</t>
  </si>
  <si>
    <t>Carbon ratio of CO2</t>
  </si>
  <si>
    <t>Sulfur ratio of SO2</t>
  </si>
  <si>
    <t>NO2</t>
  </si>
  <si>
    <t>Unit Conversion</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</si>
  <si>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</si>
  <si>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</si>
  <si>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</si>
  <si>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</si>
  <si>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</si>
  <si>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</si>
  <si>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</si>
  <si>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</si>
  <si>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</si>
  <si>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</si>
  <si>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</si>
  <si>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</si>
  <si>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</si>
  <si>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</si>
  <si>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</si>
  <si>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</si>
  <si>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</si>
  <si>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</si>
  <si>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</si>
  <si>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</si>
  <si>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</si>
  <si>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</si>
  <si>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</si>
  <si>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</si>
  <si>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</si>
  <si>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</si>
  <si>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</si>
  <si>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</si>
  <si>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</si>
  <si>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</si>
  <si>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</si>
  <si>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</si>
  <si>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</si>
  <si>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</si>
  <si>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</si>
  <si>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</si>
  <si>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</si>
  <si>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Summary of 2022 Fuel Mix Report GREET Re-categorized Fuel Share in MWh</t>
  </si>
  <si>
    <t>Claimant ID</t>
  </si>
  <si>
    <t>Claimant Name</t>
  </si>
  <si>
    <t>Upstream emission, gCO2e/MJ</t>
  </si>
  <si>
    <t>Production &amp; consumption  phase emission, gCO2e/MJ</t>
  </si>
  <si>
    <t>2022 Utility Specific CI, gCO2e/MJ</t>
  </si>
  <si>
    <t>Puget Sound Energy Green Direct Program</t>
  </si>
  <si>
    <t>2022 WA Total Electricity FMD 02122024</t>
  </si>
  <si>
    <t>2 - 2022 Washington state grid mix</t>
  </si>
  <si>
    <t>PacifiCorp</t>
  </si>
  <si>
    <t>Orcas Power &amp; Light Co-op</t>
  </si>
  <si>
    <t>Douglas County PUD #1 (Schedule 4 – Renewable)</t>
  </si>
  <si>
    <t>2023 WA State grid, fuel mix</t>
  </si>
  <si>
    <t>2023 (Dec 19, 2024)</t>
  </si>
  <si>
    <t>Others (Renewables)</t>
  </si>
  <si>
    <t xml:space="preserve">Other Renewables </t>
  </si>
  <si>
    <t>Climant ID</t>
  </si>
  <si>
    <t>Fuel Pathway Code</t>
  </si>
  <si>
    <t>WAELEC001-25</t>
  </si>
  <si>
    <t>ELCWAAML2025</t>
  </si>
  <si>
    <t>ELCWABEN2025</t>
  </si>
  <si>
    <t>ELCWABRA2025</t>
  </si>
  <si>
    <t>ELCWABBC2025</t>
  </si>
  <si>
    <t>ELCWABLN2025</t>
  </si>
  <si>
    <t>ELCWACCL2025</t>
  </si>
  <si>
    <t>ELCWACHP2025</t>
  </si>
  <si>
    <t>ELCWACLD2025</t>
  </si>
  <si>
    <t>ELCWACED2025</t>
  </si>
  <si>
    <t>ELCWACCP2025</t>
  </si>
  <si>
    <t>ELCWACLP2025</t>
  </si>
  <si>
    <t>ELCWACWP2025</t>
  </si>
  <si>
    <t>ELCWACOD2025</t>
  </si>
  <si>
    <t>ELCWACOP2025</t>
  </si>
  <si>
    <t>ELCWADCP2025</t>
  </si>
  <si>
    <t>ELCWAEED2025</t>
  </si>
  <si>
    <t>ELCWAEML2025</t>
  </si>
  <si>
    <t>ELCWAELD2025</t>
  </si>
  <si>
    <t>ELCWAFCP2025</t>
  </si>
  <si>
    <t>ELCWAFRP2025</t>
  </si>
  <si>
    <t>ELCWAGHP2025</t>
  </si>
  <si>
    <t>ELCWAIPL2025</t>
  </si>
  <si>
    <t>ELCWAKCP2025</t>
  </si>
  <si>
    <t>ELCWALAK2025</t>
  </si>
  <si>
    <t>ELCWALCP2025</t>
  </si>
  <si>
    <t>ELCWAMCL2025</t>
  </si>
  <si>
    <t>ELCWAMED2025</t>
  </si>
  <si>
    <t>ELCWAMEW2025</t>
  </si>
  <si>
    <t>ELCWANCV2025</t>
  </si>
  <si>
    <t>ELCWANTL2025</t>
  </si>
  <si>
    <t>ELCWAOML2025</t>
  </si>
  <si>
    <t>ELCWAOCP2025</t>
  </si>
  <si>
    <t>ELCWAOCC2025</t>
  </si>
  <si>
    <t>ELCWAPCP2025</t>
  </si>
  <si>
    <t>ELCWAPLW2025</t>
  </si>
  <si>
    <t>ELCWAGCP2025</t>
  </si>
  <si>
    <t>ELCWAPOP2025</t>
  </si>
  <si>
    <t>ELCWAPEL2025</t>
  </si>
  <si>
    <t>ELCWAACP2025</t>
  </si>
  <si>
    <t>ELCWAPAL2025</t>
  </si>
  <si>
    <t>ELCWAWCP2025</t>
  </si>
  <si>
    <t>ELCWAMCP2025</t>
  </si>
  <si>
    <t>ELCWAPSE2025</t>
  </si>
  <si>
    <t>ELCWARES2025</t>
  </si>
  <si>
    <t>ELCWARUS2025</t>
  </si>
  <si>
    <t>ELCWASCL2025</t>
  </si>
  <si>
    <t>ELCWASCP2025</t>
  </si>
  <si>
    <t>ELCWASNO2025</t>
  </si>
  <si>
    <t>ELCWASEU2025</t>
  </si>
  <si>
    <t>ELCWASUM2025</t>
  </si>
  <si>
    <t>ELCWATPO2025</t>
  </si>
  <si>
    <t>ELCWATEC2025</t>
  </si>
  <si>
    <t>ELCWAVER2025</t>
  </si>
  <si>
    <t>ELCWAAVI2025</t>
  </si>
  <si>
    <t>ELCWAMAP2025</t>
  </si>
  <si>
    <t>ELCWAWHP2025</t>
  </si>
  <si>
    <t>ELCWAJCP2025</t>
  </si>
  <si>
    <t>ELCWAPOS2025</t>
  </si>
  <si>
    <t>ELCWAYKM2025</t>
  </si>
  <si>
    <t>ELCWAPAP2025</t>
  </si>
  <si>
    <t>ELCWAKTU2025</t>
  </si>
  <si>
    <t>ELCWAOPC2025</t>
  </si>
  <si>
    <t>ELCWAENN2025</t>
  </si>
  <si>
    <t>ELCWACID2025</t>
  </si>
  <si>
    <t>ELCWAFAB2025</t>
  </si>
  <si>
    <t>ELCWAGRP2025</t>
  </si>
  <si>
    <t>ELCWAPSR2025</t>
  </si>
  <si>
    <t>ELCWADCR2025</t>
  </si>
  <si>
    <t xml:space="preserve">Draft Utility-Specific Carbon Intensity of Electricity for 2025 - Based on 12192024 FMD Report of 2023 </t>
  </si>
  <si>
    <t>Summary of 2023 Fuel Mix Disclosure Report from Department of Commerce (FMD 20241219 ) used for Utility CI Calculation in MWh</t>
  </si>
  <si>
    <t>2023 WA Total Electricity FMD 20241219</t>
  </si>
  <si>
    <t>2023 FMD 01302025</t>
  </si>
  <si>
    <t>Sum 2023 FMD 01302025</t>
  </si>
  <si>
    <t>Sum 2023 FMD 12192024</t>
  </si>
  <si>
    <t>Difference</t>
  </si>
  <si>
    <t>Remarks on the differences</t>
  </si>
  <si>
    <t>Mason PUD#3's Hydro electricity Increased by 724</t>
  </si>
  <si>
    <t>Mason PUD#3's Market unspecified electricity decreased by 15768</t>
  </si>
  <si>
    <t>Mason PUD#3's Wind electricity Increased by 11208</t>
  </si>
  <si>
    <t>Mason PUD#3's Nuclear electricity Increased by 104</t>
  </si>
  <si>
    <t>Report Year</t>
  </si>
  <si>
    <t>Customer Served State</t>
  </si>
  <si>
    <t>Fuel Type Category Name</t>
  </si>
  <si>
    <t>BPA Unspecified Purchases MWh</t>
  </si>
  <si>
    <t>BPA Unspecified Purchases Adjustment MWh</t>
  </si>
  <si>
    <t>BPA Claims on Plants MWh</t>
  </si>
  <si>
    <t>Total BPA MWh</t>
  </si>
  <si>
    <t>Unspecified Purchases MWh</t>
  </si>
  <si>
    <t>Plant Claims MWh</t>
  </si>
  <si>
    <t>Total Unspecified Purchases MWh</t>
  </si>
  <si>
    <t>Total Claims on Plants (Specified) MWh</t>
  </si>
  <si>
    <t>Total MWh</t>
  </si>
  <si>
    <t>Percent Fuel Type Share %</t>
  </si>
  <si>
    <t>2023 FMD 12202024</t>
  </si>
  <si>
    <t>2023FMD_12192024</t>
  </si>
  <si>
    <t>2023 FMD_01302025</t>
  </si>
  <si>
    <t>Mason#3</t>
  </si>
  <si>
    <t>WA State</t>
  </si>
  <si>
    <r>
      <t xml:space="preserve">Details Breakdown of CI for Electricity Resources: </t>
    </r>
    <r>
      <rPr>
        <b/>
        <sz val="10"/>
        <color rgb="FFFF0000"/>
        <rFont val="Arial"/>
        <family val="2"/>
      </rPr>
      <t>Upstream phase</t>
    </r>
  </si>
  <si>
    <r>
      <t xml:space="preserve">Details Breakdown of CI for Electricity Resources: </t>
    </r>
    <r>
      <rPr>
        <b/>
        <sz val="10"/>
        <color rgb="FFFF0000"/>
        <rFont val="Arial"/>
        <family val="2"/>
      </rPr>
      <t>Electricity Production phase &amp; Final WTW CI</t>
    </r>
  </si>
  <si>
    <t>Average Electricity CI Washington State - Fuel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</si>
</sst>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 numFmtId="176" formatCode="0.0000000"/>
    <numFmt numFmtId="177" formatCode="#,##0.00000000000"/>
    <numFmt numFmtId="178" formatCode="0.000000000000000"/>
    <numFmt numFmtId="179" formatCode="0.0000000000000000%"/>
    <numFmt numFmtId="180" formatCode="0.000%"/>
    <numFmt numFmtId="181" formatCode="0.00000"/>
    <numFmt numFmtId="182" formatCode="0.00000%"/>
    <numFmt numFmtId="183" formatCode="0.0000%"/>
  </numFmts>
  <fonts count="49"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amily val="2"/>
    </font>
    <font>
      <sz val="9"/>
      <name val="Arial"/>
      <family val="2"/>
    </font>
    <font>
      <sz val="12"/>
      <name val="Arial"/>
      <family val="2"/>
    </font>
    <font>
      <b/>
      <sz val="11"/>
      <color rgb="FFFF0000"/>
      <name val="Calibri"/>
      <family val="2"/>
      <scheme val="minor"/>
    </font>
    <font>
      <b/>
      <sz val="11"/>
      <name val="Arial"/>
      <family val="2"/>
    </font>
    <font>
      <sz val="11"/>
      <color rgb="FFFF0000"/>
      <name val="Calibri"/>
      <family val="2"/>
      <scheme val="minor"/>
    </font>
    <font>
      <b/>
      <sz val="9"/>
      <name val="Arial"/>
      <family val="2"/>
    </font>
    <font>
      <b/>
      <sz val="10"/>
      <color theme="7" tint="-0.249977111117893"/>
      <name val="Arial"/>
      <family val="2"/>
    </font>
    <font>
      <sz val="11"/>
      <color theme="7" tint="-0.249977111117893"/>
      <name val="Calibri"/>
      <family val="2"/>
      <scheme val="minor"/>
    </font>
    <font>
      <vertAlign val="subscrip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2"/>
      <color rgb="FF0000FF"/>
      <name val="Calibri"/>
      <family val="2"/>
      <scheme val="minor"/>
    </font>
    <font>
      <b/>
      <sz val="11"/>
      <color rgb="FF0000FF"/>
      <name val="Calibri"/>
      <family val="2"/>
      <scheme val="minor"/>
    </font>
    <font>
      <b/>
      <sz val="12"/>
      <color theme="0" tint="-0.499984740745262"/>
      <name val="Calibri"/>
      <family val="2"/>
      <scheme val="minor"/>
    </font>
  </fonts>
  <fills count="27">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99FF33"/>
        <bgColor indexed="64"/>
      </patternFill>
    </fill>
    <fill>
      <patternFill patternType="solid">
        <fgColor theme="2" tint="-9.9978637043366805E-2"/>
        <bgColor indexed="64"/>
      </patternFill>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0"/>
    <xf numFmtId="0" fontId="25" fillId="0" borderId="0" applyNumberFormat="0" applyFill="0" applyBorder="0" applyAlignment="0" applyProtection="0">
      <alignment vertical="top"/>
      <protection locked="0"/>
    </xf>
    <xf numFmtId="0" fontId="33" fillId="0" borderId="0"/>
  </cellStyleXfs>
  <cellXfs count="392">
    <xf numFmtId="0" fontId="0" fillId="0" borderId="0" xfId="0"/>
    <xf numFmtId="0" fontId="0" fillId="0" borderId="1" xfId="0" applyBorder="1" applyProtection="1">
      <protection locked="0"/>
    </xf>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0" fillId="0" borderId="4" xfId="0" applyBorder="1" applyAlignment="1">
      <alignment horizontal="right"/>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2" fillId="0" borderId="1" xfId="0" applyFont="1" applyBorder="1"/>
    <xf numFmtId="3" fontId="12" fillId="0" borderId="9" xfId="0" applyNumberFormat="1" applyFont="1" applyBorder="1"/>
    <xf numFmtId="0" fontId="0" fillId="0" borderId="8" xfId="0" applyBorder="1" applyAlignment="1">
      <alignment horizontal="right"/>
    </xf>
    <xf numFmtId="4" fontId="0" fillId="0" borderId="9" xfId="0" applyNumberForma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xf numFmtId="0" fontId="0" fillId="0" borderId="1" xfId="0" applyBorder="1" applyAlignment="1">
      <alignment horizontal="center"/>
    </xf>
    <xf numFmtId="0" fontId="17" fillId="10" borderId="0" xfId="3" applyFont="1" applyFill="1"/>
    <xf numFmtId="0" fontId="18" fillId="10" borderId="0" xfId="3" applyFont="1" applyFill="1" applyAlignment="1">
      <alignment horizontal="left"/>
    </xf>
    <xf numFmtId="0" fontId="16" fillId="10" borderId="0" xfId="3" applyFill="1"/>
    <xf numFmtId="0" fontId="19" fillId="10" borderId="0" xfId="3" applyFont="1" applyFill="1"/>
    <xf numFmtId="0" fontId="20" fillId="10" borderId="0" xfId="3" applyFont="1"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15" fontId="24" fillId="10" borderId="0" xfId="3" applyNumberFormat="1" applyFont="1" applyFill="1" applyAlignment="1">
      <alignment horizontal="left"/>
    </xf>
    <xf numFmtId="0" fontId="6" fillId="10" borderId="0" xfId="3" applyFont="1" applyFill="1"/>
    <xf numFmtId="0" fontId="26" fillId="10" borderId="0" xfId="4" applyFont="1" applyFill="1" applyAlignment="1" applyProtection="1"/>
    <xf numFmtId="0" fontId="24" fillId="10" borderId="0" xfId="4" applyFont="1" applyFill="1" applyAlignment="1" applyProtection="1"/>
    <xf numFmtId="0" fontId="27" fillId="10" borderId="0" xfId="3" applyFont="1" applyFill="1" applyAlignment="1">
      <alignment vertical="top" wrapText="1"/>
    </xf>
    <xf numFmtId="0" fontId="28" fillId="10" borderId="0" xfId="3" applyFont="1" applyFill="1"/>
    <xf numFmtId="0" fontId="29" fillId="10" borderId="0" xfId="3" applyFont="1" applyFill="1"/>
    <xf numFmtId="0" fontId="30" fillId="10" borderId="0" xfId="3" applyFont="1" applyFill="1" applyAlignment="1">
      <alignment vertical="top"/>
    </xf>
    <xf numFmtId="0" fontId="24" fillId="11" borderId="0" xfId="3" applyFont="1" applyFill="1"/>
    <xf numFmtId="0" fontId="30" fillId="10" borderId="0" xfId="3" applyFont="1" applyFill="1" applyAlignment="1">
      <alignment vertical="top" wrapText="1"/>
    </xf>
    <xf numFmtId="0" fontId="24" fillId="10" borderId="0" xfId="3" applyFont="1" applyFill="1" applyAlignment="1">
      <alignment horizontal="left" vertical="top" indent="1"/>
    </xf>
    <xf numFmtId="0" fontId="24" fillId="10" borderId="0" xfId="3" applyFont="1" applyFill="1" applyAlignment="1">
      <alignment vertical="top" wrapText="1"/>
    </xf>
    <xf numFmtId="0" fontId="22" fillId="12" borderId="0" xfId="3" applyFont="1" applyFill="1"/>
    <xf numFmtId="0" fontId="24"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1" fillId="13" borderId="0" xfId="3" applyFont="1" applyFill="1" applyAlignment="1">
      <alignment vertical="top" wrapText="1"/>
    </xf>
    <xf numFmtId="0" fontId="32" fillId="10" borderId="0" xfId="3" applyFont="1" applyFill="1"/>
    <xf numFmtId="0" fontId="33" fillId="10" borderId="0" xfId="5" applyFill="1"/>
    <xf numFmtId="0" fontId="34" fillId="10" borderId="0" xfId="3" applyFont="1" applyFill="1" applyAlignment="1">
      <alignment vertical="top"/>
    </xf>
    <xf numFmtId="0" fontId="27" fillId="10" borderId="0" xfId="3" applyFont="1" applyFill="1"/>
    <xf numFmtId="0" fontId="15" fillId="10" borderId="0" xfId="2" applyFill="1" applyAlignment="1" applyProtection="1"/>
    <xf numFmtId="0" fontId="24" fillId="14" borderId="0" xfId="3" applyFont="1" applyFill="1"/>
    <xf numFmtId="0" fontId="24" fillId="15" borderId="0" xfId="3" applyFont="1" applyFill="1"/>
    <xf numFmtId="0" fontId="24" fillId="16" borderId="0" xfId="3" applyFont="1" applyFill="1"/>
    <xf numFmtId="0" fontId="24"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4"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4"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4" fillId="17" borderId="0" xfId="3" applyFont="1" applyFill="1"/>
    <xf numFmtId="0" fontId="24"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4" fillId="0" borderId="8" xfId="3" applyFont="1" applyBorder="1" applyAlignment="1">
      <alignment vertical="top"/>
    </xf>
    <xf numFmtId="0" fontId="6" fillId="0" borderId="9" xfId="3" applyFont="1" applyBorder="1" applyAlignment="1">
      <alignment vertical="top" wrapText="1"/>
    </xf>
    <xf numFmtId="0" fontId="6" fillId="0" borderId="14" xfId="3" applyFont="1" applyBorder="1" applyAlignment="1">
      <alignment vertical="top" wrapText="1"/>
    </xf>
    <xf numFmtId="0" fontId="6" fillId="0" borderId="15" xfId="3" applyFont="1" applyBorder="1"/>
    <xf numFmtId="0" fontId="32" fillId="0" borderId="1" xfId="3" applyFont="1" applyBorder="1"/>
    <xf numFmtId="0" fontId="32" fillId="0" borderId="8" xfId="3" applyFont="1" applyBorder="1"/>
    <xf numFmtId="0" fontId="24" fillId="0" borderId="9" xfId="3" applyFont="1" applyBorder="1" applyAlignment="1">
      <alignment vertical="top" wrapText="1"/>
    </xf>
    <xf numFmtId="0" fontId="24" fillId="0" borderId="10" xfId="3" applyFont="1" applyBorder="1" applyAlignment="1">
      <alignment vertical="top" wrapText="1"/>
    </xf>
    <xf numFmtId="0" fontId="32" fillId="0" borderId="5" xfId="3" applyFont="1" applyBorder="1"/>
    <xf numFmtId="0" fontId="24" fillId="0" borderId="2" xfId="3" applyFont="1" applyBorder="1" applyAlignment="1">
      <alignment vertical="top"/>
    </xf>
    <xf numFmtId="0" fontId="24" fillId="0" borderId="5" xfId="3" applyFont="1" applyBorder="1" applyAlignment="1">
      <alignment vertical="top"/>
    </xf>
    <xf numFmtId="0" fontId="24" fillId="0" borderId="0" xfId="3" applyFont="1" applyAlignment="1">
      <alignment vertical="top" wrapText="1"/>
    </xf>
    <xf numFmtId="0" fontId="24" fillId="0" borderId="12" xfId="3" applyFont="1" applyBorder="1" applyAlignment="1">
      <alignment vertical="top" wrapText="1"/>
    </xf>
    <xf numFmtId="0" fontId="24" fillId="0" borderId="1" xfId="3" applyFont="1" applyBorder="1" applyAlignment="1">
      <alignment vertical="top"/>
    </xf>
    <xf numFmtId="0" fontId="24" fillId="5" borderId="0" xfId="3" applyFont="1" applyFill="1"/>
    <xf numFmtId="0" fontId="22" fillId="5" borderId="0" xfId="3" applyFont="1" applyFill="1"/>
    <xf numFmtId="0" fontId="24" fillId="15" borderId="0" xfId="3" applyFont="1" applyFill="1" applyAlignment="1">
      <alignment vertical="top"/>
    </xf>
    <xf numFmtId="0" fontId="30" fillId="15" borderId="0" xfId="3" applyFont="1" applyFill="1" applyAlignment="1">
      <alignment vertical="top" wrapText="1"/>
    </xf>
    <xf numFmtId="0" fontId="24" fillId="18" borderId="0" xfId="3" applyFont="1" applyFill="1" applyAlignment="1">
      <alignment horizontal="left" indent="1"/>
    </xf>
    <xf numFmtId="0" fontId="0" fillId="5" borderId="0" xfId="0" applyFill="1" applyAlignment="1" applyProtection="1">
      <alignment horizontal="center"/>
      <protection locked="0"/>
    </xf>
    <xf numFmtId="3" fontId="0" fillId="4" borderId="1" xfId="0" applyNumberFormat="1" applyFill="1" applyBorder="1" applyAlignment="1" applyProtection="1">
      <alignment horizontal="center"/>
      <protection locked="0"/>
    </xf>
    <xf numFmtId="0" fontId="36" fillId="0" borderId="0" xfId="0" applyFont="1"/>
    <xf numFmtId="0" fontId="24" fillId="10" borderId="0" xfId="3" applyFont="1" applyFill="1" applyAlignment="1">
      <alignment horizontal="left"/>
    </xf>
    <xf numFmtId="0" fontId="37" fillId="0" borderId="0" xfId="0" applyFont="1"/>
    <xf numFmtId="0" fontId="0" fillId="0" borderId="3" xfId="0" applyBorder="1"/>
    <xf numFmtId="4" fontId="0" fillId="0" borderId="3"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6" fillId="0" borderId="1" xfId="0" applyFont="1" applyBorder="1" applyAlignment="1">
      <alignment horizontal="center" wrapText="1"/>
    </xf>
    <xf numFmtId="0" fontId="12" fillId="0" borderId="8" xfId="0" applyFont="1" applyBorder="1"/>
    <xf numFmtId="10" fontId="12" fillId="0" borderId="8" xfId="1" applyNumberFormat="1" applyFont="1" applyFill="1" applyBorder="1" applyAlignment="1"/>
    <xf numFmtId="165" fontId="12" fillId="0" borderId="9" xfId="1" applyNumberFormat="1" applyFont="1" applyFill="1" applyBorder="1" applyAlignment="1"/>
    <xf numFmtId="10" fontId="12" fillId="0" borderId="10" xfId="1" applyNumberFormat="1" applyFont="1" applyFill="1" applyBorder="1" applyAlignment="1"/>
    <xf numFmtId="0" fontId="0" fillId="0" borderId="13" xfId="0" applyBorder="1" applyAlignment="1">
      <alignment horizontal="right"/>
    </xf>
    <xf numFmtId="2" fontId="0" fillId="0" borderId="15" xfId="0" applyNumberFormat="1" applyBorder="1"/>
    <xf numFmtId="0" fontId="0" fillId="0" borderId="11" xfId="0" applyBorder="1" applyAlignment="1">
      <alignment horizontal="right"/>
    </xf>
    <xf numFmtId="2" fontId="0" fillId="0" borderId="12" xfId="0" applyNumberFormat="1" applyBorder="1"/>
    <xf numFmtId="0" fontId="0" fillId="0" borderId="5" xfId="0" applyBorder="1" applyAlignment="1">
      <alignment horizontal="right"/>
    </xf>
    <xf numFmtId="2" fontId="0" fillId="0" borderId="7" xfId="0" applyNumberFormat="1" applyBorder="1"/>
    <xf numFmtId="0" fontId="24" fillId="0" borderId="13" xfId="0" applyFont="1" applyBorder="1" applyAlignment="1">
      <alignment wrapText="1"/>
    </xf>
    <xf numFmtId="0" fontId="24" fillId="0" borderId="11" xfId="0" applyFont="1" applyBorder="1" applyAlignment="1">
      <alignment wrapText="1"/>
    </xf>
    <xf numFmtId="0" fontId="24" fillId="0" borderId="5" xfId="0" applyFont="1" applyBorder="1"/>
    <xf numFmtId="177" fontId="0" fillId="0" borderId="0" xfId="0" applyNumberFormat="1"/>
    <xf numFmtId="176" fontId="0" fillId="0" borderId="0" xfId="0" applyNumberFormat="1"/>
    <xf numFmtId="10" fontId="12" fillId="0" borderId="0" xfId="1" applyNumberFormat="1" applyFont="1" applyFill="1" applyBorder="1" applyAlignment="1"/>
    <xf numFmtId="10" fontId="12" fillId="0" borderId="6" xfId="1" applyNumberFormat="1" applyFont="1" applyFill="1" applyBorder="1" applyAlignment="1"/>
    <xf numFmtId="165" fontId="24" fillId="0" borderId="15" xfId="0" applyNumberFormat="1" applyFont="1" applyBorder="1" applyAlignment="1">
      <alignment wrapText="1"/>
    </xf>
    <xf numFmtId="165" fontId="24" fillId="0" borderId="12" xfId="0" applyNumberFormat="1" applyFont="1" applyBorder="1"/>
    <xf numFmtId="0" fontId="24" fillId="0" borderId="7" xfId="0" applyFont="1" applyBorder="1"/>
    <xf numFmtId="2" fontId="0" fillId="0" borderId="15"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xf numFmtId="166" fontId="0" fillId="0" borderId="12" xfId="0" applyNumberFormat="1" applyBorder="1" applyAlignment="1">
      <alignment horizontal="center"/>
    </xf>
    <xf numFmtId="0" fontId="3" fillId="0" borderId="1" xfId="0" applyFont="1" applyBorder="1" applyAlignment="1">
      <alignment horizontal="center" vertical="center" wrapText="1"/>
    </xf>
    <xf numFmtId="167" fontId="0" fillId="0" borderId="2" xfId="0" applyNumberFormat="1" applyBorder="1" applyAlignment="1">
      <alignment horizontal="center"/>
    </xf>
    <xf numFmtId="167" fontId="0" fillId="0" borderId="4" xfId="0" applyNumberFormat="1"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3" fillId="0" borderId="0" xfId="0" applyFont="1" applyAlignment="1">
      <alignment horizontal="left"/>
    </xf>
    <xf numFmtId="0" fontId="39" fillId="0" borderId="9" xfId="0" applyFont="1" applyBorder="1" applyAlignment="1">
      <alignment horizontal="right" wrapText="1"/>
    </xf>
    <xf numFmtId="2" fontId="0" fillId="0" borderId="0" xfId="0" applyNumberFormat="1"/>
    <xf numFmtId="3" fontId="0" fillId="0" borderId="6" xfId="0" applyNumberFormat="1" applyBorder="1" applyAlignment="1">
      <alignment horizontal="center"/>
    </xf>
    <xf numFmtId="3" fontId="0" fillId="0" borderId="7" xfId="0" applyNumberFormat="1" applyBorder="1" applyAlignment="1">
      <alignment horizontal="center"/>
    </xf>
    <xf numFmtId="0" fontId="38" fillId="0" borderId="0" xfId="0" applyFont="1"/>
    <xf numFmtId="0" fontId="0" fillId="0" borderId="0" xfId="0" applyAlignment="1">
      <alignment vertical="center" wrapText="1"/>
    </xf>
    <xf numFmtId="0" fontId="0" fillId="0" borderId="10" xfId="0" applyBorder="1" applyAlignment="1">
      <alignment horizontal="right"/>
    </xf>
    <xf numFmtId="2" fontId="10" fillId="7" borderId="1" xfId="0" applyNumberFormat="1" applyFont="1" applyFill="1" applyBorder="1"/>
    <xf numFmtId="0" fontId="6" fillId="0" borderId="2" xfId="0" applyFont="1" applyBorder="1" applyAlignment="1">
      <alignment horizontal="left"/>
    </xf>
    <xf numFmtId="0" fontId="0" fillId="18" borderId="14" xfId="0" applyFill="1" applyBorder="1" applyAlignment="1">
      <alignment horizontal="left"/>
    </xf>
    <xf numFmtId="2" fontId="9" fillId="0" borderId="14" xfId="0" applyNumberFormat="1" applyFont="1" applyBorder="1" applyAlignment="1">
      <alignment horizontal="right"/>
    </xf>
    <xf numFmtId="2" fontId="9" fillId="0" borderId="14" xfId="0" applyNumberFormat="1" applyFont="1" applyBorder="1" applyAlignment="1">
      <alignment horizontal="center"/>
    </xf>
    <xf numFmtId="176" fontId="9" fillId="0" borderId="14" xfId="0" applyNumberFormat="1" applyFont="1" applyBorder="1" applyAlignment="1">
      <alignment horizontal="center"/>
    </xf>
    <xf numFmtId="178" fontId="0" fillId="0" borderId="0" xfId="0" applyNumberFormat="1"/>
    <xf numFmtId="2" fontId="40" fillId="0" borderId="1" xfId="0" applyNumberFormat="1" applyFont="1" applyBorder="1" applyAlignment="1">
      <alignment vertical="center" wrapText="1"/>
    </xf>
    <xf numFmtId="2" fontId="40" fillId="0" borderId="0" xfId="0" applyNumberFormat="1" applyFont="1" applyAlignment="1">
      <alignment vertical="center" wrapText="1"/>
    </xf>
    <xf numFmtId="2" fontId="41" fillId="0" borderId="0" xfId="0" applyNumberFormat="1" applyFont="1" applyAlignment="1">
      <alignment vertical="center" wrapText="1"/>
    </xf>
    <xf numFmtId="0" fontId="40" fillId="0" borderId="6" xfId="0" applyFont="1" applyBorder="1" applyAlignment="1">
      <alignment vertical="center"/>
    </xf>
    <xf numFmtId="0" fontId="40" fillId="0" borderId="6" xfId="0" applyFont="1" applyBorder="1" applyAlignment="1">
      <alignment vertical="center" wrapText="1"/>
    </xf>
    <xf numFmtId="0" fontId="41" fillId="0" borderId="0" xfId="0" applyFont="1" applyAlignment="1">
      <alignment vertical="center" wrapText="1"/>
    </xf>
    <xf numFmtId="2" fontId="41" fillId="0" borderId="0" xfId="0" applyNumberFormat="1" applyFont="1" applyAlignment="1">
      <alignment horizontal="center" vertical="center" wrapText="1"/>
    </xf>
    <xf numFmtId="0" fontId="40" fillId="0" borderId="1" xfId="0" applyFont="1" applyBorder="1" applyAlignment="1">
      <alignmen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wrapText="1"/>
    </xf>
    <xf numFmtId="0" fontId="41" fillId="0" borderId="9" xfId="0" applyFont="1" applyBorder="1" applyAlignment="1">
      <alignment horizontal="right" vertical="center" wrapText="1"/>
    </xf>
    <xf numFmtId="0" fontId="41" fillId="0" borderId="8" xfId="0" applyFont="1" applyBorder="1" applyAlignment="1">
      <alignment vertical="center" wrapText="1"/>
    </xf>
    <xf numFmtId="2" fontId="41" fillId="0" borderId="0" xfId="0" applyNumberFormat="1" applyFont="1" applyAlignment="1">
      <alignment horizontal="center"/>
    </xf>
    <xf numFmtId="167" fontId="41" fillId="0" borderId="12" xfId="0" applyNumberFormat="1" applyFont="1" applyBorder="1" applyAlignment="1">
      <alignment horizontal="center"/>
    </xf>
    <xf numFmtId="167" fontId="41" fillId="0" borderId="7" xfId="0" applyNumberFormat="1" applyFont="1" applyBorder="1" applyAlignment="1">
      <alignment horizontal="center"/>
    </xf>
    <xf numFmtId="3" fontId="0" fillId="0" borderId="9" xfId="0" applyNumberFormat="1" applyBorder="1" applyAlignment="1">
      <alignment horizontal="center"/>
    </xf>
    <xf numFmtId="165" fontId="0" fillId="0" borderId="0" xfId="0" applyNumberFormat="1"/>
    <xf numFmtId="166" fontId="0" fillId="0" borderId="0" xfId="0" applyNumberFormat="1"/>
    <xf numFmtId="0" fontId="11" fillId="0" borderId="16" xfId="0" applyFont="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 fontId="0" fillId="0" borderId="10" xfId="0" applyNumberFormat="1" applyBorder="1" applyAlignment="1">
      <alignment horizontal="center"/>
    </xf>
    <xf numFmtId="3" fontId="0" fillId="0" borderId="12" xfId="0" applyNumberFormat="1" applyBorder="1" applyAlignment="1">
      <alignment horizontal="center"/>
    </xf>
    <xf numFmtId="170" fontId="9" fillId="6" borderId="1" xfId="0" applyNumberFormat="1" applyFont="1" applyFill="1" applyBorder="1" applyAlignment="1">
      <alignment horizontal="center"/>
    </xf>
    <xf numFmtId="0" fontId="6" fillId="10" borderId="0" xfId="3" applyFont="1" applyFill="1" applyAlignment="1">
      <alignment horizontal="left" vertical="top" indent="1"/>
    </xf>
    <xf numFmtId="15" fontId="6" fillId="10" borderId="0" xfId="3" applyNumberFormat="1" applyFont="1" applyFill="1" applyAlignment="1">
      <alignment vertical="top" wrapText="1"/>
    </xf>
    <xf numFmtId="3" fontId="36" fillId="20" borderId="0" xfId="0" applyNumberFormat="1" applyFont="1" applyFill="1"/>
    <xf numFmtId="0" fontId="43" fillId="19" borderId="2" xfId="0" applyFont="1" applyFill="1" applyBorder="1" applyAlignment="1">
      <alignment horizontal="center" wrapText="1"/>
    </xf>
    <xf numFmtId="3" fontId="43" fillId="19" borderId="0" xfId="0" applyNumberFormat="1" applyFont="1" applyFill="1" applyAlignment="1">
      <alignment horizontal="center"/>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0" fontId="0" fillId="0" borderId="0" xfId="0" applyAlignment="1">
      <alignment wrapText="1"/>
    </xf>
    <xf numFmtId="0" fontId="3" fillId="15" borderId="0" xfId="0" applyFont="1" applyFill="1"/>
    <xf numFmtId="3" fontId="3" fillId="15" borderId="0" xfId="0" applyNumberFormat="1" applyFont="1" applyFill="1"/>
    <xf numFmtId="0" fontId="3" fillId="15" borderId="0" xfId="0" applyFont="1" applyFill="1" applyAlignment="1">
      <alignment wrapText="1"/>
    </xf>
    <xf numFmtId="0" fontId="3" fillId="0" borderId="0" xfId="0" applyFont="1"/>
    <xf numFmtId="10" fontId="0" fillId="0" borderId="0" xfId="1" applyNumberFormat="1" applyFont="1"/>
    <xf numFmtId="179" fontId="0" fillId="0" borderId="0" xfId="0" applyNumberFormat="1"/>
    <xf numFmtId="0" fontId="0" fillId="22" borderId="0" xfId="0" applyFill="1"/>
    <xf numFmtId="0" fontId="3" fillId="22" borderId="0" xfId="0" applyFont="1" applyFill="1"/>
    <xf numFmtId="3" fontId="3" fillId="22" borderId="0" xfId="0" applyNumberFormat="1" applyFont="1" applyFill="1"/>
    <xf numFmtId="3" fontId="44" fillId="0" borderId="0" xfId="0" applyNumberFormat="1" applyFont="1"/>
    <xf numFmtId="10" fontId="0" fillId="0" borderId="1" xfId="0" applyNumberFormat="1" applyBorder="1"/>
    <xf numFmtId="3" fontId="46" fillId="21" borderId="0" xfId="0" applyNumberFormat="1" applyFont="1" applyFill="1"/>
    <xf numFmtId="3" fontId="3" fillId="0" borderId="1" xfId="0" applyNumberFormat="1" applyFont="1" applyBorder="1"/>
    <xf numFmtId="167" fontId="0" fillId="0" borderId="0" xfId="0" applyNumberFormat="1"/>
    <xf numFmtId="2" fontId="0" fillId="15" borderId="0" xfId="0" applyNumberFormat="1" applyFill="1" applyAlignment="1">
      <alignment horizontal="center"/>
    </xf>
    <xf numFmtId="167" fontId="41" fillId="0" borderId="0" xfId="0" applyNumberFormat="1" applyFont="1" applyAlignment="1">
      <alignment horizontal="center"/>
    </xf>
    <xf numFmtId="180" fontId="36" fillId="20" borderId="0" xfId="0" applyNumberFormat="1" applyFont="1" applyFill="1" applyAlignment="1">
      <alignment horizontal="center"/>
    </xf>
    <xf numFmtId="180" fontId="0" fillId="0" borderId="0" xfId="1" applyNumberFormat="1" applyFont="1"/>
    <xf numFmtId="4" fontId="0" fillId="15" borderId="0" xfId="0" applyNumberFormat="1" applyFill="1" applyAlignment="1">
      <alignment horizontal="center"/>
    </xf>
    <xf numFmtId="3" fontId="3" fillId="0" borderId="0" xfId="0" applyNumberFormat="1" applyFont="1"/>
    <xf numFmtId="2" fontId="0" fillId="9" borderId="0" xfId="0" applyNumberFormat="1" applyFill="1" applyAlignment="1">
      <alignment horizontal="center"/>
    </xf>
    <xf numFmtId="0" fontId="3" fillId="0" borderId="1" xfId="0" applyFont="1" applyBorder="1" applyAlignment="1">
      <alignment horizontal="left" wrapText="1"/>
    </xf>
    <xf numFmtId="171" fontId="9" fillId="6" borderId="10" xfId="0" applyNumberFormat="1" applyFont="1" applyFill="1" applyBorder="1" applyAlignment="1">
      <alignment horizontal="center"/>
    </xf>
    <xf numFmtId="181" fontId="9" fillId="6" borderId="10" xfId="0" applyNumberFormat="1" applyFont="1" applyFill="1" applyBorder="1" applyAlignment="1">
      <alignment horizontal="center"/>
    </xf>
    <xf numFmtId="172" fontId="10" fillId="7" borderId="1" xfId="0" applyNumberFormat="1" applyFont="1" applyFill="1" applyBorder="1" applyAlignment="1">
      <alignment horizontal="right"/>
    </xf>
    <xf numFmtId="3" fontId="46" fillId="24" borderId="0" xfId="0" applyNumberFormat="1" applyFont="1" applyFill="1"/>
    <xf numFmtId="3" fontId="47" fillId="24" borderId="0" xfId="0" applyNumberFormat="1" applyFont="1" applyFill="1"/>
    <xf numFmtId="0" fontId="47" fillId="24" borderId="0" xfId="0" applyFont="1" applyFill="1" applyAlignment="1">
      <alignment horizontal="center"/>
    </xf>
    <xf numFmtId="2" fontId="47" fillId="24" borderId="0" xfId="0" applyNumberFormat="1" applyFont="1" applyFill="1" applyAlignment="1">
      <alignment horizontal="center"/>
    </xf>
    <xf numFmtId="2" fontId="46" fillId="24" borderId="0" xfId="0" applyNumberFormat="1" applyFont="1" applyFill="1" applyAlignment="1">
      <alignment horizontal="center"/>
    </xf>
    <xf numFmtId="0" fontId="45" fillId="9" borderId="0" xfId="0" applyFont="1" applyFill="1" applyAlignment="1">
      <alignment horizontal="center"/>
    </xf>
    <xf numFmtId="0" fontId="43" fillId="9" borderId="0" xfId="0" applyFont="1" applyFill="1" applyAlignment="1">
      <alignment horizontal="center" wrapText="1"/>
    </xf>
    <xf numFmtId="3" fontId="43" fillId="9" borderId="0" xfId="0" applyNumberFormat="1" applyFont="1" applyFill="1" applyAlignment="1">
      <alignment horizontal="center"/>
    </xf>
    <xf numFmtId="3" fontId="46" fillId="9" borderId="0" xfId="0" applyNumberFormat="1" applyFont="1" applyFill="1"/>
    <xf numFmtId="0" fontId="43" fillId="15" borderId="1" xfId="0" applyFont="1" applyFill="1" applyBorder="1" applyAlignment="1">
      <alignment horizontal="center" wrapText="1"/>
    </xf>
    <xf numFmtId="3" fontId="43" fillId="15" borderId="0" xfId="0" applyNumberFormat="1" applyFont="1" applyFill="1" applyAlignment="1">
      <alignment horizontal="center"/>
    </xf>
    <xf numFmtId="0" fontId="3" fillId="0" borderId="8" xfId="0" applyFont="1" applyBorder="1" applyAlignment="1">
      <alignment horizontal="center" wrapText="1"/>
    </xf>
    <xf numFmtId="3" fontId="0" fillId="0" borderId="8" xfId="0" applyNumberFormat="1" applyBorder="1"/>
    <xf numFmtId="0" fontId="3" fillId="0" borderId="10" xfId="0" applyFont="1" applyBorder="1" applyAlignment="1">
      <alignment horizontal="center" wrapText="1"/>
    </xf>
    <xf numFmtId="0" fontId="0" fillId="9" borderId="3" xfId="0" applyFill="1" applyBorder="1"/>
    <xf numFmtId="0" fontId="0" fillId="9" borderId="2" xfId="0" applyFill="1" applyBorder="1"/>
    <xf numFmtId="0" fontId="35" fillId="10" borderId="0" xfId="3" applyFont="1" applyFill="1" applyAlignment="1">
      <alignment wrapText="1"/>
    </xf>
    <xf numFmtId="0" fontId="35" fillId="10" borderId="0" xfId="3" applyFont="1" applyFill="1"/>
    <xf numFmtId="0" fontId="11" fillId="0" borderId="9" xfId="0" applyFont="1" applyBorder="1" applyAlignment="1">
      <alignment horizontal="center" wrapText="1"/>
    </xf>
    <xf numFmtId="0" fontId="44" fillId="0" borderId="0" xfId="0" applyFont="1" applyAlignment="1">
      <alignment wrapText="1"/>
    </xf>
    <xf numFmtId="180" fontId="0" fillId="0" borderId="0" xfId="0" applyNumberFormat="1"/>
    <xf numFmtId="0" fontId="0" fillId="19" borderId="0" xfId="0" applyFill="1"/>
    <xf numFmtId="3" fontId="0" fillId="19" borderId="0" xfId="0" applyNumberFormat="1" applyFill="1" applyAlignment="1">
      <alignment horizontal="center"/>
    </xf>
    <xf numFmtId="3" fontId="0" fillId="9" borderId="2" xfId="0" applyNumberFormat="1" applyFill="1" applyBorder="1"/>
    <xf numFmtId="0" fontId="3" fillId="25" borderId="0" xfId="0" applyFont="1" applyFill="1" applyAlignment="1">
      <alignment horizontal="center" wrapText="1"/>
    </xf>
    <xf numFmtId="10" fontId="0" fillId="0" borderId="0" xfId="1" applyNumberFormat="1" applyFont="1" applyAlignment="1">
      <alignment horizontal="center"/>
    </xf>
    <xf numFmtId="0" fontId="0" fillId="0" borderId="1" xfId="0" applyBorder="1" applyAlignment="1">
      <alignment horizontal="center" wrapText="1"/>
    </xf>
    <xf numFmtId="0" fontId="0" fillId="23" borderId="1" xfId="0" applyFill="1" applyBorder="1" applyAlignment="1">
      <alignment horizontal="center" wrapText="1"/>
    </xf>
    <xf numFmtId="10" fontId="2" fillId="0" borderId="0" xfId="1" applyNumberFormat="1" applyFont="1" applyFill="1"/>
    <xf numFmtId="10" fontId="2" fillId="22" borderId="0" xfId="1" applyNumberFormat="1" applyFont="1" applyFill="1"/>
    <xf numFmtId="1" fontId="2" fillId="0" borderId="0" xfId="1" applyNumberFormat="1" applyFont="1" applyFill="1"/>
    <xf numFmtId="10" fontId="2" fillId="26" borderId="0" xfId="1" applyNumberFormat="1" applyFont="1" applyFill="1"/>
    <xf numFmtId="3" fontId="3" fillId="0" borderId="8" xfId="0" applyNumberFormat="1" applyFont="1" applyBorder="1"/>
    <xf numFmtId="0" fontId="0" fillId="9" borderId="0" xfId="0" applyFill="1"/>
    <xf numFmtId="3" fontId="43" fillId="0" borderId="0" xfId="0" applyNumberFormat="1" applyFont="1" applyAlignment="1">
      <alignment horizontal="center"/>
    </xf>
    <xf numFmtId="0" fontId="0" fillId="0" borderId="11" xfId="0" applyBorder="1" applyAlignment="1">
      <alignment wrapText="1"/>
    </xf>
    <xf numFmtId="3" fontId="0" fillId="19" borderId="0" xfId="0" applyNumberFormat="1" applyFill="1"/>
    <xf numFmtId="3" fontId="38" fillId="19" borderId="0" xfId="0" applyNumberFormat="1" applyFont="1" applyFill="1"/>
    <xf numFmtId="0" fontId="38" fillId="19" borderId="1" xfId="0" applyFont="1" applyFill="1" applyBorder="1" applyProtection="1">
      <protection locked="0"/>
    </xf>
    <xf numFmtId="3" fontId="38" fillId="19" borderId="1" xfId="0" applyNumberFormat="1" applyFont="1" applyFill="1" applyBorder="1"/>
    <xf numFmtId="10" fontId="38" fillId="19" borderId="1" xfId="0" applyNumberFormat="1" applyFont="1" applyFill="1" applyBorder="1"/>
    <xf numFmtId="0" fontId="0" fillId="0" borderId="2" xfId="0" applyBorder="1" applyProtection="1">
      <protection locked="0"/>
    </xf>
    <xf numFmtId="10" fontId="38" fillId="19" borderId="0" xfId="0" applyNumberFormat="1" applyFont="1" applyFill="1"/>
    <xf numFmtId="0" fontId="0" fillId="0" borderId="0" xfId="0" applyProtection="1">
      <protection locked="0"/>
    </xf>
    <xf numFmtId="3" fontId="48" fillId="21" borderId="0" xfId="0" applyNumberFormat="1" applyFont="1" applyFill="1"/>
    <xf numFmtId="0" fontId="47" fillId="19" borderId="0" xfId="0" applyFont="1" applyFill="1"/>
    <xf numFmtId="180" fontId="3" fillId="0" borderId="0" xfId="1" applyNumberFormat="1" applyFont="1"/>
    <xf numFmtId="182" fontId="0" fillId="0" borderId="0" xfId="0" applyNumberFormat="1"/>
    <xf numFmtId="183" fontId="0" fillId="0" borderId="0" xfId="0" applyNumberFormat="1"/>
    <xf numFmtId="183" fontId="0" fillId="4" borderId="12" xfId="0" applyNumberFormat="1" applyFill="1" applyBorder="1" applyAlignment="1" applyProtection="1">
      <alignment horizontal="center"/>
      <protection locked="0"/>
    </xf>
    <xf numFmtId="183" fontId="0" fillId="4" borderId="7" xfId="0" applyNumberFormat="1" applyFill="1" applyBorder="1" applyAlignment="1">
      <alignment horizontal="center"/>
    </xf>
    <xf numFmtId="183" fontId="0" fillId="0" borderId="0" xfId="0" applyNumberFormat="1" applyAlignment="1">
      <alignment horizontal="center"/>
    </xf>
    <xf numFmtId="183" fontId="0" fillId="0" borderId="6" xfId="0" applyNumberFormat="1" applyBorder="1" applyAlignment="1">
      <alignment horizontal="center"/>
    </xf>
    <xf numFmtId="183" fontId="0" fillId="0" borderId="9" xfId="0" applyNumberFormat="1" applyBorder="1" applyAlignment="1">
      <alignment horizontal="center" wrapText="1"/>
    </xf>
    <xf numFmtId="183" fontId="0" fillId="0" borderId="2" xfId="1" applyNumberFormat="1" applyFont="1" applyBorder="1" applyAlignment="1">
      <alignment horizontal="center"/>
    </xf>
    <xf numFmtId="183" fontId="0" fillId="0" borderId="4" xfId="1" applyNumberFormat="1" applyFont="1" applyBorder="1" applyAlignment="1">
      <alignment horizontal="center"/>
    </xf>
    <xf numFmtId="183" fontId="0" fillId="0" borderId="1" xfId="0" applyNumberFormat="1" applyBorder="1" applyAlignment="1">
      <alignment horizontal="center" wrapText="1"/>
    </xf>
    <xf numFmtId="183" fontId="0" fillId="0" borderId="7" xfId="0" applyNumberFormat="1" applyBorder="1" applyAlignment="1">
      <alignment horizontal="center"/>
    </xf>
    <xf numFmtId="183" fontId="0" fillId="0" borderId="10" xfId="0" applyNumberFormat="1" applyBorder="1" applyAlignment="1">
      <alignment horizontal="center" wrapText="1"/>
    </xf>
    <xf numFmtId="2" fontId="38" fillId="15" borderId="0" xfId="0" applyNumberFormat="1" applyFont="1" applyFill="1" applyAlignment="1">
      <alignment horizontal="center"/>
    </xf>
    <xf numFmtId="2" fontId="38" fillId="0" borderId="0" xfId="0" applyNumberFormat="1" applyFont="1" applyAlignment="1">
      <alignment horizontal="center"/>
    </xf>
    <xf numFmtId="3" fontId="38" fillId="0" borderId="0" xfId="0" applyNumberFormat="1" applyFont="1" applyAlignment="1">
      <alignment horizontal="center"/>
    </xf>
    <xf numFmtId="3" fontId="36" fillId="15" borderId="0" xfId="0" applyNumberFormat="1" applyFont="1" applyFill="1" applyAlignment="1">
      <alignment horizontal="center"/>
    </xf>
    <xf numFmtId="3" fontId="38" fillId="19" borderId="0" xfId="0" applyNumberFormat="1" applyFont="1" applyFill="1" applyAlignment="1">
      <alignment horizontal="center"/>
    </xf>
    <xf numFmtId="3" fontId="36" fillId="19" borderId="0" xfId="0" applyNumberFormat="1" applyFont="1" applyFill="1" applyAlignment="1">
      <alignment horizontal="center"/>
    </xf>
    <xf numFmtId="171" fontId="0" fillId="0" borderId="0" xfId="0" applyNumberFormat="1"/>
    <xf numFmtId="0" fontId="14" fillId="0" borderId="0" xfId="0" applyFont="1" applyAlignment="1">
      <alignment horizontal="center"/>
    </xf>
    <xf numFmtId="0" fontId="35" fillId="10" borderId="0" xfId="3" applyFont="1" applyFill="1" applyAlignment="1">
      <alignment wrapText="1"/>
    </xf>
    <xf numFmtId="0" fontId="35" fillId="10" borderId="0" xfId="3" applyFont="1" applyFill="1"/>
    <xf numFmtId="0" fontId="27" fillId="10" borderId="0" xfId="3" applyFont="1" applyFill="1" applyAlignment="1">
      <alignment wrapText="1"/>
    </xf>
    <xf numFmtId="0" fontId="6" fillId="0" borderId="8" xfId="0" applyFont="1" applyBorder="1" applyAlignment="1">
      <alignment horizontal="center"/>
    </xf>
    <xf numFmtId="0" fontId="6" fillId="0" borderId="10" xfId="0"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3" fillId="15" borderId="0" xfId="0" applyFont="1" applyFill="1" applyAlignment="1">
      <alignment horizontal="center" wrapText="1"/>
    </xf>
    <xf numFmtId="0" fontId="45" fillId="23" borderId="0" xfId="0" applyFont="1" applyFill="1" applyAlignment="1">
      <alignment horizontal="center"/>
    </xf>
  </cellXfs>
  <cellStyles count="6">
    <cellStyle name="Hyperlink" xfId="2" builtinId="8"/>
    <cellStyle name="Hyperlink_Corn Soy MOUSE_v40" xfId="4" xr:uid="{119CD17A-AE91-4F1B-9166-0F081C986139}"/>
    <cellStyle name="Normal" xfId="0" builtinId="0"/>
    <cellStyle name="Normal 2" xfId="5" xr:uid="{136E8541-3F9C-43B9-B762-171A74FA8D7A}"/>
    <cellStyle name="Normal_Corn Soy MOUSE_v40" xfId="3" xr:uid="{9B03C2A9-9411-407C-BF93-E5488A475C85}"/>
    <cellStyle name="Percent" xfId="1" builtinId="5"/>
  </cellStyles>
  <dxfs count="1">
    <dxf>
      <font>
        <color theme="0"/>
      </font>
    </dxf>
  </dxfs>
  <tableStyles count="0" defaultTableStyle="TableStyleMedium9" defaultPivotStyle="PivotStyleLight16"/>
  <colors>
    <mruColors>
      <color rgb="FF0000FF"/>
      <color rgb="FF99FF33"/>
      <color rgb="FFFFFF99"/>
      <color rgb="FF00FFFF"/>
      <color rgb="FF99CCFF"/>
      <color rgb="FF6699FF"/>
      <color rgb="FF00FF00"/>
      <color rgb="FFFF66FF"/>
      <color rgb="FFFF00FF"/>
      <color rgb="FFFF8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a:extLst>
            <a:ext uri="{FF2B5EF4-FFF2-40B4-BE49-F238E27FC236}">
              <a16:creationId xmlns:a16="http://schemas.microsoft.com/office/drawing/2014/main" id="{4C0FC6B7-EDE7-4469-B5B4-87AA025257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Users/stefa.000/Downloads/GREET1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ae yield parameters"/>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25.28515625" bestFit="1" customWidth="1"/>
    <col min="2" max="2" width="145.28515625" bestFit="1" customWidth="1"/>
  </cols>
  <sheetData>
    <row r="1" spans="1:2" x14ac:dyDescent="0.25">
      <c r="A1" s="3" t="s">
        <v>0</v>
      </c>
      <c r="B1" s="3" t="s">
        <v>1</v>
      </c>
    </row>
    <row r="2" spans="1:2" x14ac:dyDescent="0.25">
      <c r="A2" s="1" t="s">
        <v>2</v>
      </c>
      <c r="B2" s="1" t="s">
        <v>3</v>
      </c>
    </row>
    <row r="3" spans="1:2" x14ac:dyDescent="0.25">
      <c r="A3" s="1" t="s">
        <v>4</v>
      </c>
      <c r="B3" s="1" t="s">
        <v>5</v>
      </c>
    </row>
    <row r="4" spans="1:2" x14ac:dyDescent="0.25">
      <c r="A4" s="1" t="s">
        <v>6</v>
      </c>
      <c r="B4" s="1" t="s">
        <v>7</v>
      </c>
    </row>
    <row r="5" spans="1:2" x14ac:dyDescent="0.25">
      <c r="A5" s="1" t="s">
        <v>8</v>
      </c>
      <c r="B5" s="1" t="s">
        <v>9</v>
      </c>
    </row>
    <row r="6" spans="1:2" x14ac:dyDescent="0.25">
      <c r="A6" s="1" t="s">
        <v>10</v>
      </c>
      <c r="B6" s="1" t="s">
        <v>11</v>
      </c>
    </row>
    <row r="7" spans="1:2" x14ac:dyDescent="0.25">
      <c r="A7" s="1" t="s">
        <v>12</v>
      </c>
      <c r="B7" s="1"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28CD-E131-49A8-AE03-B3BCF3AEBD03}">
  <sheetPr>
    <tabColor indexed="49"/>
  </sheetPr>
  <dimension ref="A1:V127"/>
  <sheetViews>
    <sheetView topLeftCell="A15" zoomScaleNormal="100" workbookViewId="0">
      <selection activeCell="O40" sqref="O40"/>
    </sheetView>
  </sheetViews>
  <sheetFormatPr defaultColWidth="9.140625" defaultRowHeight="15" x14ac:dyDescent="0.25"/>
  <cols>
    <col min="1" max="1" width="5" style="129" customWidth="1"/>
    <col min="2" max="2" width="19.7109375" style="129" customWidth="1"/>
    <col min="3" max="3" width="11.42578125" style="129" customWidth="1"/>
    <col min="4" max="4" width="19" style="129" customWidth="1"/>
    <col min="5" max="5" width="22" style="129" customWidth="1"/>
    <col min="6" max="6" width="18.7109375" style="129" customWidth="1"/>
    <col min="7" max="7" width="22.28515625" style="129" customWidth="1"/>
    <col min="8" max="9" width="9.140625" style="129"/>
    <col min="10" max="10" width="21.28515625" style="129" customWidth="1"/>
    <col min="11" max="11" width="2.85546875" style="129" customWidth="1"/>
    <col min="12" max="12" width="9.140625" style="129"/>
    <col min="13" max="13" width="18.85546875" style="129" customWidth="1"/>
    <col min="14" max="256" width="9.140625" style="129"/>
    <col min="257" max="257" width="5" style="129" customWidth="1"/>
    <col min="258" max="258" width="19.7109375" style="129" customWidth="1"/>
    <col min="259" max="262" width="9.140625" style="129"/>
    <col min="263" max="263" width="15.42578125" style="129" customWidth="1"/>
    <col min="264" max="265" width="9.140625" style="129"/>
    <col min="266" max="266" width="21.28515625" style="129" customWidth="1"/>
    <col min="267" max="267" width="2.85546875" style="129" customWidth="1"/>
    <col min="268" max="268" width="9.140625" style="129"/>
    <col min="269" max="269" width="18.85546875" style="129" customWidth="1"/>
    <col min="270" max="512" width="9.140625" style="129"/>
    <col min="513" max="513" width="5" style="129" customWidth="1"/>
    <col min="514" max="514" width="19.7109375" style="129" customWidth="1"/>
    <col min="515" max="518" width="9.140625" style="129"/>
    <col min="519" max="519" width="15.42578125" style="129" customWidth="1"/>
    <col min="520" max="521" width="9.140625" style="129"/>
    <col min="522" max="522" width="21.28515625" style="129" customWidth="1"/>
    <col min="523" max="523" width="2.85546875" style="129" customWidth="1"/>
    <col min="524" max="524" width="9.140625" style="129"/>
    <col min="525" max="525" width="18.85546875" style="129" customWidth="1"/>
    <col min="526" max="768" width="9.140625" style="129"/>
    <col min="769" max="769" width="5" style="129" customWidth="1"/>
    <col min="770" max="770" width="19.7109375" style="129" customWidth="1"/>
    <col min="771" max="774" width="9.140625" style="129"/>
    <col min="775" max="775" width="15.42578125" style="129" customWidth="1"/>
    <col min="776" max="777" width="9.140625" style="129"/>
    <col min="778" max="778" width="21.28515625" style="129" customWidth="1"/>
    <col min="779" max="779" width="2.85546875" style="129" customWidth="1"/>
    <col min="780" max="780" width="9.140625" style="129"/>
    <col min="781" max="781" width="18.85546875" style="129" customWidth="1"/>
    <col min="782" max="1024" width="9.140625" style="129"/>
    <col min="1025" max="1025" width="5" style="129" customWidth="1"/>
    <col min="1026" max="1026" width="19.7109375" style="129" customWidth="1"/>
    <col min="1027" max="1030" width="9.140625" style="129"/>
    <col min="1031" max="1031" width="15.42578125" style="129" customWidth="1"/>
    <col min="1032" max="1033" width="9.140625" style="129"/>
    <col min="1034" max="1034" width="21.28515625" style="129" customWidth="1"/>
    <col min="1035" max="1035" width="2.85546875" style="129" customWidth="1"/>
    <col min="1036" max="1036" width="9.140625" style="129"/>
    <col min="1037" max="1037" width="18.85546875" style="129" customWidth="1"/>
    <col min="1038" max="1280" width="9.140625" style="129"/>
    <col min="1281" max="1281" width="5" style="129" customWidth="1"/>
    <col min="1282" max="1282" width="19.7109375" style="129" customWidth="1"/>
    <col min="1283" max="1286" width="9.140625" style="129"/>
    <col min="1287" max="1287" width="15.42578125" style="129" customWidth="1"/>
    <col min="1288" max="1289" width="9.140625" style="129"/>
    <col min="1290" max="1290" width="21.28515625" style="129" customWidth="1"/>
    <col min="1291" max="1291" width="2.85546875" style="129" customWidth="1"/>
    <col min="1292" max="1292" width="9.140625" style="129"/>
    <col min="1293" max="1293" width="18.85546875" style="129" customWidth="1"/>
    <col min="1294" max="1536" width="9.140625" style="129"/>
    <col min="1537" max="1537" width="5" style="129" customWidth="1"/>
    <col min="1538" max="1538" width="19.7109375" style="129" customWidth="1"/>
    <col min="1539" max="1542" width="9.140625" style="129"/>
    <col min="1543" max="1543" width="15.42578125" style="129" customWidth="1"/>
    <col min="1544" max="1545" width="9.140625" style="129"/>
    <col min="1546" max="1546" width="21.28515625" style="129" customWidth="1"/>
    <col min="1547" max="1547" width="2.85546875" style="129" customWidth="1"/>
    <col min="1548" max="1548" width="9.140625" style="129"/>
    <col min="1549" max="1549" width="18.85546875" style="129" customWidth="1"/>
    <col min="1550" max="1792" width="9.140625" style="129"/>
    <col min="1793" max="1793" width="5" style="129" customWidth="1"/>
    <col min="1794" max="1794" width="19.7109375" style="129" customWidth="1"/>
    <col min="1795" max="1798" width="9.140625" style="129"/>
    <col min="1799" max="1799" width="15.42578125" style="129" customWidth="1"/>
    <col min="1800" max="1801" width="9.140625" style="129"/>
    <col min="1802" max="1802" width="21.28515625" style="129" customWidth="1"/>
    <col min="1803" max="1803" width="2.85546875" style="129" customWidth="1"/>
    <col min="1804" max="1804" width="9.140625" style="129"/>
    <col min="1805" max="1805" width="18.85546875" style="129" customWidth="1"/>
    <col min="1806" max="2048" width="9.140625" style="129"/>
    <col min="2049" max="2049" width="5" style="129" customWidth="1"/>
    <col min="2050" max="2050" width="19.7109375" style="129" customWidth="1"/>
    <col min="2051" max="2054" width="9.140625" style="129"/>
    <col min="2055" max="2055" width="15.42578125" style="129" customWidth="1"/>
    <col min="2056" max="2057" width="9.140625" style="129"/>
    <col min="2058" max="2058" width="21.28515625" style="129" customWidth="1"/>
    <col min="2059" max="2059" width="2.85546875" style="129" customWidth="1"/>
    <col min="2060" max="2060" width="9.140625" style="129"/>
    <col min="2061" max="2061" width="18.85546875" style="129" customWidth="1"/>
    <col min="2062" max="2304" width="9.140625" style="129"/>
    <col min="2305" max="2305" width="5" style="129" customWidth="1"/>
    <col min="2306" max="2306" width="19.7109375" style="129" customWidth="1"/>
    <col min="2307" max="2310" width="9.140625" style="129"/>
    <col min="2311" max="2311" width="15.42578125" style="129" customWidth="1"/>
    <col min="2312" max="2313" width="9.140625" style="129"/>
    <col min="2314" max="2314" width="21.28515625" style="129" customWidth="1"/>
    <col min="2315" max="2315" width="2.85546875" style="129" customWidth="1"/>
    <col min="2316" max="2316" width="9.140625" style="129"/>
    <col min="2317" max="2317" width="18.85546875" style="129" customWidth="1"/>
    <col min="2318" max="2560" width="9.140625" style="129"/>
    <col min="2561" max="2561" width="5" style="129" customWidth="1"/>
    <col min="2562" max="2562" width="19.7109375" style="129" customWidth="1"/>
    <col min="2563" max="2566" width="9.140625" style="129"/>
    <col min="2567" max="2567" width="15.42578125" style="129" customWidth="1"/>
    <col min="2568" max="2569" width="9.140625" style="129"/>
    <col min="2570" max="2570" width="21.28515625" style="129" customWidth="1"/>
    <col min="2571" max="2571" width="2.85546875" style="129" customWidth="1"/>
    <col min="2572" max="2572" width="9.140625" style="129"/>
    <col min="2573" max="2573" width="18.85546875" style="129" customWidth="1"/>
    <col min="2574" max="2816" width="9.140625" style="129"/>
    <col min="2817" max="2817" width="5" style="129" customWidth="1"/>
    <col min="2818" max="2818" width="19.7109375" style="129" customWidth="1"/>
    <col min="2819" max="2822" width="9.140625" style="129"/>
    <col min="2823" max="2823" width="15.42578125" style="129" customWidth="1"/>
    <col min="2824" max="2825" width="9.140625" style="129"/>
    <col min="2826" max="2826" width="21.28515625" style="129" customWidth="1"/>
    <col min="2827" max="2827" width="2.85546875" style="129" customWidth="1"/>
    <col min="2828" max="2828" width="9.140625" style="129"/>
    <col min="2829" max="2829" width="18.85546875" style="129" customWidth="1"/>
    <col min="2830" max="3072" width="9.140625" style="129"/>
    <col min="3073" max="3073" width="5" style="129" customWidth="1"/>
    <col min="3074" max="3074" width="19.7109375" style="129" customWidth="1"/>
    <col min="3075" max="3078" width="9.140625" style="129"/>
    <col min="3079" max="3079" width="15.42578125" style="129" customWidth="1"/>
    <col min="3080" max="3081" width="9.140625" style="129"/>
    <col min="3082" max="3082" width="21.28515625" style="129" customWidth="1"/>
    <col min="3083" max="3083" width="2.85546875" style="129" customWidth="1"/>
    <col min="3084" max="3084" width="9.140625" style="129"/>
    <col min="3085" max="3085" width="18.85546875" style="129" customWidth="1"/>
    <col min="3086" max="3328" width="9.140625" style="129"/>
    <col min="3329" max="3329" width="5" style="129" customWidth="1"/>
    <col min="3330" max="3330" width="19.7109375" style="129" customWidth="1"/>
    <col min="3331" max="3334" width="9.140625" style="129"/>
    <col min="3335" max="3335" width="15.42578125" style="129" customWidth="1"/>
    <col min="3336" max="3337" width="9.140625" style="129"/>
    <col min="3338" max="3338" width="21.28515625" style="129" customWidth="1"/>
    <col min="3339" max="3339" width="2.85546875" style="129" customWidth="1"/>
    <col min="3340" max="3340" width="9.140625" style="129"/>
    <col min="3341" max="3341" width="18.85546875" style="129" customWidth="1"/>
    <col min="3342" max="3584" width="9.140625" style="129"/>
    <col min="3585" max="3585" width="5" style="129" customWidth="1"/>
    <col min="3586" max="3586" width="19.7109375" style="129" customWidth="1"/>
    <col min="3587" max="3590" width="9.140625" style="129"/>
    <col min="3591" max="3591" width="15.42578125" style="129" customWidth="1"/>
    <col min="3592" max="3593" width="9.140625" style="129"/>
    <col min="3594" max="3594" width="21.28515625" style="129" customWidth="1"/>
    <col min="3595" max="3595" width="2.85546875" style="129" customWidth="1"/>
    <col min="3596" max="3596" width="9.140625" style="129"/>
    <col min="3597" max="3597" width="18.85546875" style="129" customWidth="1"/>
    <col min="3598" max="3840" width="9.140625" style="129"/>
    <col min="3841" max="3841" width="5" style="129" customWidth="1"/>
    <col min="3842" max="3842" width="19.7109375" style="129" customWidth="1"/>
    <col min="3843" max="3846" width="9.140625" style="129"/>
    <col min="3847" max="3847" width="15.42578125" style="129" customWidth="1"/>
    <col min="3848" max="3849" width="9.140625" style="129"/>
    <col min="3850" max="3850" width="21.28515625" style="129" customWidth="1"/>
    <col min="3851" max="3851" width="2.85546875" style="129" customWidth="1"/>
    <col min="3852" max="3852" width="9.140625" style="129"/>
    <col min="3853" max="3853" width="18.85546875" style="129" customWidth="1"/>
    <col min="3854" max="4096" width="9.140625" style="129"/>
    <col min="4097" max="4097" width="5" style="129" customWidth="1"/>
    <col min="4098" max="4098" width="19.7109375" style="129" customWidth="1"/>
    <col min="4099" max="4102" width="9.140625" style="129"/>
    <col min="4103" max="4103" width="15.42578125" style="129" customWidth="1"/>
    <col min="4104" max="4105" width="9.140625" style="129"/>
    <col min="4106" max="4106" width="21.28515625" style="129" customWidth="1"/>
    <col min="4107" max="4107" width="2.85546875" style="129" customWidth="1"/>
    <col min="4108" max="4108" width="9.140625" style="129"/>
    <col min="4109" max="4109" width="18.85546875" style="129" customWidth="1"/>
    <col min="4110" max="4352" width="9.140625" style="129"/>
    <col min="4353" max="4353" width="5" style="129" customWidth="1"/>
    <col min="4354" max="4354" width="19.7109375" style="129" customWidth="1"/>
    <col min="4355" max="4358" width="9.140625" style="129"/>
    <col min="4359" max="4359" width="15.42578125" style="129" customWidth="1"/>
    <col min="4360" max="4361" width="9.140625" style="129"/>
    <col min="4362" max="4362" width="21.28515625" style="129" customWidth="1"/>
    <col min="4363" max="4363" width="2.85546875" style="129" customWidth="1"/>
    <col min="4364" max="4364" width="9.140625" style="129"/>
    <col min="4365" max="4365" width="18.85546875" style="129" customWidth="1"/>
    <col min="4366" max="4608" width="9.140625" style="129"/>
    <col min="4609" max="4609" width="5" style="129" customWidth="1"/>
    <col min="4610" max="4610" width="19.7109375" style="129" customWidth="1"/>
    <col min="4611" max="4614" width="9.140625" style="129"/>
    <col min="4615" max="4615" width="15.42578125" style="129" customWidth="1"/>
    <col min="4616" max="4617" width="9.140625" style="129"/>
    <col min="4618" max="4618" width="21.28515625" style="129" customWidth="1"/>
    <col min="4619" max="4619" width="2.85546875" style="129" customWidth="1"/>
    <col min="4620" max="4620" width="9.140625" style="129"/>
    <col min="4621" max="4621" width="18.85546875" style="129" customWidth="1"/>
    <col min="4622" max="4864" width="9.140625" style="129"/>
    <col min="4865" max="4865" width="5" style="129" customWidth="1"/>
    <col min="4866" max="4866" width="19.7109375" style="129" customWidth="1"/>
    <col min="4867" max="4870" width="9.140625" style="129"/>
    <col min="4871" max="4871" width="15.42578125" style="129" customWidth="1"/>
    <col min="4872" max="4873" width="9.140625" style="129"/>
    <col min="4874" max="4874" width="21.28515625" style="129" customWidth="1"/>
    <col min="4875" max="4875" width="2.85546875" style="129" customWidth="1"/>
    <col min="4876" max="4876" width="9.140625" style="129"/>
    <col min="4877" max="4877" width="18.85546875" style="129" customWidth="1"/>
    <col min="4878" max="5120" width="9.140625" style="129"/>
    <col min="5121" max="5121" width="5" style="129" customWidth="1"/>
    <col min="5122" max="5122" width="19.7109375" style="129" customWidth="1"/>
    <col min="5123" max="5126" width="9.140625" style="129"/>
    <col min="5127" max="5127" width="15.42578125" style="129" customWidth="1"/>
    <col min="5128" max="5129" width="9.140625" style="129"/>
    <col min="5130" max="5130" width="21.28515625" style="129" customWidth="1"/>
    <col min="5131" max="5131" width="2.85546875" style="129" customWidth="1"/>
    <col min="5132" max="5132" width="9.140625" style="129"/>
    <col min="5133" max="5133" width="18.85546875" style="129" customWidth="1"/>
    <col min="5134" max="5376" width="9.140625" style="129"/>
    <col min="5377" max="5377" width="5" style="129" customWidth="1"/>
    <col min="5378" max="5378" width="19.7109375" style="129" customWidth="1"/>
    <col min="5379" max="5382" width="9.140625" style="129"/>
    <col min="5383" max="5383" width="15.42578125" style="129" customWidth="1"/>
    <col min="5384" max="5385" width="9.140625" style="129"/>
    <col min="5386" max="5386" width="21.28515625" style="129" customWidth="1"/>
    <col min="5387" max="5387" width="2.85546875" style="129" customWidth="1"/>
    <col min="5388" max="5388" width="9.140625" style="129"/>
    <col min="5389" max="5389" width="18.85546875" style="129" customWidth="1"/>
    <col min="5390" max="5632" width="9.140625" style="129"/>
    <col min="5633" max="5633" width="5" style="129" customWidth="1"/>
    <col min="5634" max="5634" width="19.7109375" style="129" customWidth="1"/>
    <col min="5635" max="5638" width="9.140625" style="129"/>
    <col min="5639" max="5639" width="15.42578125" style="129" customWidth="1"/>
    <col min="5640" max="5641" width="9.140625" style="129"/>
    <col min="5642" max="5642" width="21.28515625" style="129" customWidth="1"/>
    <col min="5643" max="5643" width="2.85546875" style="129" customWidth="1"/>
    <col min="5644" max="5644" width="9.140625" style="129"/>
    <col min="5645" max="5645" width="18.85546875" style="129" customWidth="1"/>
    <col min="5646" max="5888" width="9.140625" style="129"/>
    <col min="5889" max="5889" width="5" style="129" customWidth="1"/>
    <col min="5890" max="5890" width="19.7109375" style="129" customWidth="1"/>
    <col min="5891" max="5894" width="9.140625" style="129"/>
    <col min="5895" max="5895" width="15.42578125" style="129" customWidth="1"/>
    <col min="5896" max="5897" width="9.140625" style="129"/>
    <col min="5898" max="5898" width="21.28515625" style="129" customWidth="1"/>
    <col min="5899" max="5899" width="2.85546875" style="129" customWidth="1"/>
    <col min="5900" max="5900" width="9.140625" style="129"/>
    <col min="5901" max="5901" width="18.85546875" style="129" customWidth="1"/>
    <col min="5902" max="6144" width="9.140625" style="129"/>
    <col min="6145" max="6145" width="5" style="129" customWidth="1"/>
    <col min="6146" max="6146" width="19.7109375" style="129" customWidth="1"/>
    <col min="6147" max="6150" width="9.140625" style="129"/>
    <col min="6151" max="6151" width="15.42578125" style="129" customWidth="1"/>
    <col min="6152" max="6153" width="9.140625" style="129"/>
    <col min="6154" max="6154" width="21.28515625" style="129" customWidth="1"/>
    <col min="6155" max="6155" width="2.85546875" style="129" customWidth="1"/>
    <col min="6156" max="6156" width="9.140625" style="129"/>
    <col min="6157" max="6157" width="18.85546875" style="129" customWidth="1"/>
    <col min="6158" max="6400" width="9.140625" style="129"/>
    <col min="6401" max="6401" width="5" style="129" customWidth="1"/>
    <col min="6402" max="6402" width="19.7109375" style="129" customWidth="1"/>
    <col min="6403" max="6406" width="9.140625" style="129"/>
    <col min="6407" max="6407" width="15.42578125" style="129" customWidth="1"/>
    <col min="6408" max="6409" width="9.140625" style="129"/>
    <col min="6410" max="6410" width="21.28515625" style="129" customWidth="1"/>
    <col min="6411" max="6411" width="2.85546875" style="129" customWidth="1"/>
    <col min="6412" max="6412" width="9.140625" style="129"/>
    <col min="6413" max="6413" width="18.85546875" style="129" customWidth="1"/>
    <col min="6414" max="6656" width="9.140625" style="129"/>
    <col min="6657" max="6657" width="5" style="129" customWidth="1"/>
    <col min="6658" max="6658" width="19.7109375" style="129" customWidth="1"/>
    <col min="6659" max="6662" width="9.140625" style="129"/>
    <col min="6663" max="6663" width="15.42578125" style="129" customWidth="1"/>
    <col min="6664" max="6665" width="9.140625" style="129"/>
    <col min="6666" max="6666" width="21.28515625" style="129" customWidth="1"/>
    <col min="6667" max="6667" width="2.85546875" style="129" customWidth="1"/>
    <col min="6668" max="6668" width="9.140625" style="129"/>
    <col min="6669" max="6669" width="18.85546875" style="129" customWidth="1"/>
    <col min="6670" max="6912" width="9.140625" style="129"/>
    <col min="6913" max="6913" width="5" style="129" customWidth="1"/>
    <col min="6914" max="6914" width="19.7109375" style="129" customWidth="1"/>
    <col min="6915" max="6918" width="9.140625" style="129"/>
    <col min="6919" max="6919" width="15.42578125" style="129" customWidth="1"/>
    <col min="6920" max="6921" width="9.140625" style="129"/>
    <col min="6922" max="6922" width="21.28515625" style="129" customWidth="1"/>
    <col min="6923" max="6923" width="2.85546875" style="129" customWidth="1"/>
    <col min="6924" max="6924" width="9.140625" style="129"/>
    <col min="6925" max="6925" width="18.85546875" style="129" customWidth="1"/>
    <col min="6926" max="7168" width="9.140625" style="129"/>
    <col min="7169" max="7169" width="5" style="129" customWidth="1"/>
    <col min="7170" max="7170" width="19.7109375" style="129" customWidth="1"/>
    <col min="7171" max="7174" width="9.140625" style="129"/>
    <col min="7175" max="7175" width="15.42578125" style="129" customWidth="1"/>
    <col min="7176" max="7177" width="9.140625" style="129"/>
    <col min="7178" max="7178" width="21.28515625" style="129" customWidth="1"/>
    <col min="7179" max="7179" width="2.85546875" style="129" customWidth="1"/>
    <col min="7180" max="7180" width="9.140625" style="129"/>
    <col min="7181" max="7181" width="18.85546875" style="129" customWidth="1"/>
    <col min="7182" max="7424" width="9.140625" style="129"/>
    <col min="7425" max="7425" width="5" style="129" customWidth="1"/>
    <col min="7426" max="7426" width="19.7109375" style="129" customWidth="1"/>
    <col min="7427" max="7430" width="9.140625" style="129"/>
    <col min="7431" max="7431" width="15.42578125" style="129" customWidth="1"/>
    <col min="7432" max="7433" width="9.140625" style="129"/>
    <col min="7434" max="7434" width="21.28515625" style="129" customWidth="1"/>
    <col min="7435" max="7435" width="2.85546875" style="129" customWidth="1"/>
    <col min="7436" max="7436" width="9.140625" style="129"/>
    <col min="7437" max="7437" width="18.85546875" style="129" customWidth="1"/>
    <col min="7438" max="7680" width="9.140625" style="129"/>
    <col min="7681" max="7681" width="5" style="129" customWidth="1"/>
    <col min="7682" max="7682" width="19.7109375" style="129" customWidth="1"/>
    <col min="7683" max="7686" width="9.140625" style="129"/>
    <col min="7687" max="7687" width="15.42578125" style="129" customWidth="1"/>
    <col min="7688" max="7689" width="9.140625" style="129"/>
    <col min="7690" max="7690" width="21.28515625" style="129" customWidth="1"/>
    <col min="7691" max="7691" width="2.85546875" style="129" customWidth="1"/>
    <col min="7692" max="7692" width="9.140625" style="129"/>
    <col min="7693" max="7693" width="18.85546875" style="129" customWidth="1"/>
    <col min="7694" max="7936" width="9.140625" style="129"/>
    <col min="7937" max="7937" width="5" style="129" customWidth="1"/>
    <col min="7938" max="7938" width="19.7109375" style="129" customWidth="1"/>
    <col min="7939" max="7942" width="9.140625" style="129"/>
    <col min="7943" max="7943" width="15.42578125" style="129" customWidth="1"/>
    <col min="7944" max="7945" width="9.140625" style="129"/>
    <col min="7946" max="7946" width="21.28515625" style="129" customWidth="1"/>
    <col min="7947" max="7947" width="2.85546875" style="129" customWidth="1"/>
    <col min="7948" max="7948" width="9.140625" style="129"/>
    <col min="7949" max="7949" width="18.85546875" style="129" customWidth="1"/>
    <col min="7950" max="8192" width="9.140625" style="129"/>
    <col min="8193" max="8193" width="5" style="129" customWidth="1"/>
    <col min="8194" max="8194" width="19.7109375" style="129" customWidth="1"/>
    <col min="8195" max="8198" width="9.140625" style="129"/>
    <col min="8199" max="8199" width="15.42578125" style="129" customWidth="1"/>
    <col min="8200" max="8201" width="9.140625" style="129"/>
    <col min="8202" max="8202" width="21.28515625" style="129" customWidth="1"/>
    <col min="8203" max="8203" width="2.85546875" style="129" customWidth="1"/>
    <col min="8204" max="8204" width="9.140625" style="129"/>
    <col min="8205" max="8205" width="18.85546875" style="129" customWidth="1"/>
    <col min="8206" max="8448" width="9.140625" style="129"/>
    <col min="8449" max="8449" width="5" style="129" customWidth="1"/>
    <col min="8450" max="8450" width="19.7109375" style="129" customWidth="1"/>
    <col min="8451" max="8454" width="9.140625" style="129"/>
    <col min="8455" max="8455" width="15.42578125" style="129" customWidth="1"/>
    <col min="8456" max="8457" width="9.140625" style="129"/>
    <col min="8458" max="8458" width="21.28515625" style="129" customWidth="1"/>
    <col min="8459" max="8459" width="2.85546875" style="129" customWidth="1"/>
    <col min="8460" max="8460" width="9.140625" style="129"/>
    <col min="8461" max="8461" width="18.85546875" style="129" customWidth="1"/>
    <col min="8462" max="8704" width="9.140625" style="129"/>
    <col min="8705" max="8705" width="5" style="129" customWidth="1"/>
    <col min="8706" max="8706" width="19.7109375" style="129" customWidth="1"/>
    <col min="8707" max="8710" width="9.140625" style="129"/>
    <col min="8711" max="8711" width="15.42578125" style="129" customWidth="1"/>
    <col min="8712" max="8713" width="9.140625" style="129"/>
    <col min="8714" max="8714" width="21.28515625" style="129" customWidth="1"/>
    <col min="8715" max="8715" width="2.85546875" style="129" customWidth="1"/>
    <col min="8716" max="8716" width="9.140625" style="129"/>
    <col min="8717" max="8717" width="18.85546875" style="129" customWidth="1"/>
    <col min="8718" max="8960" width="9.140625" style="129"/>
    <col min="8961" max="8961" width="5" style="129" customWidth="1"/>
    <col min="8962" max="8962" width="19.7109375" style="129" customWidth="1"/>
    <col min="8963" max="8966" width="9.140625" style="129"/>
    <col min="8967" max="8967" width="15.42578125" style="129" customWidth="1"/>
    <col min="8968" max="8969" width="9.140625" style="129"/>
    <col min="8970" max="8970" width="21.28515625" style="129" customWidth="1"/>
    <col min="8971" max="8971" width="2.85546875" style="129" customWidth="1"/>
    <col min="8972" max="8972" width="9.140625" style="129"/>
    <col min="8973" max="8973" width="18.85546875" style="129" customWidth="1"/>
    <col min="8974" max="9216" width="9.140625" style="129"/>
    <col min="9217" max="9217" width="5" style="129" customWidth="1"/>
    <col min="9218" max="9218" width="19.7109375" style="129" customWidth="1"/>
    <col min="9219" max="9222" width="9.140625" style="129"/>
    <col min="9223" max="9223" width="15.42578125" style="129" customWidth="1"/>
    <col min="9224" max="9225" width="9.140625" style="129"/>
    <col min="9226" max="9226" width="21.28515625" style="129" customWidth="1"/>
    <col min="9227" max="9227" width="2.85546875" style="129" customWidth="1"/>
    <col min="9228" max="9228" width="9.140625" style="129"/>
    <col min="9229" max="9229" width="18.85546875" style="129" customWidth="1"/>
    <col min="9230" max="9472" width="9.140625" style="129"/>
    <col min="9473" max="9473" width="5" style="129" customWidth="1"/>
    <col min="9474" max="9474" width="19.7109375" style="129" customWidth="1"/>
    <col min="9475" max="9478" width="9.140625" style="129"/>
    <col min="9479" max="9479" width="15.42578125" style="129" customWidth="1"/>
    <col min="9480" max="9481" width="9.140625" style="129"/>
    <col min="9482" max="9482" width="21.28515625" style="129" customWidth="1"/>
    <col min="9483" max="9483" width="2.85546875" style="129" customWidth="1"/>
    <col min="9484" max="9484" width="9.140625" style="129"/>
    <col min="9485" max="9485" width="18.85546875" style="129" customWidth="1"/>
    <col min="9486" max="9728" width="9.140625" style="129"/>
    <col min="9729" max="9729" width="5" style="129" customWidth="1"/>
    <col min="9730" max="9730" width="19.7109375" style="129" customWidth="1"/>
    <col min="9731" max="9734" width="9.140625" style="129"/>
    <col min="9735" max="9735" width="15.42578125" style="129" customWidth="1"/>
    <col min="9736" max="9737" width="9.140625" style="129"/>
    <col min="9738" max="9738" width="21.28515625" style="129" customWidth="1"/>
    <col min="9739" max="9739" width="2.85546875" style="129" customWidth="1"/>
    <col min="9740" max="9740" width="9.140625" style="129"/>
    <col min="9741" max="9741" width="18.85546875" style="129" customWidth="1"/>
    <col min="9742" max="9984" width="9.140625" style="129"/>
    <col min="9985" max="9985" width="5" style="129" customWidth="1"/>
    <col min="9986" max="9986" width="19.7109375" style="129" customWidth="1"/>
    <col min="9987" max="9990" width="9.140625" style="129"/>
    <col min="9991" max="9991" width="15.42578125" style="129" customWidth="1"/>
    <col min="9992" max="9993" width="9.140625" style="129"/>
    <col min="9994" max="9994" width="21.28515625" style="129" customWidth="1"/>
    <col min="9995" max="9995" width="2.85546875" style="129" customWidth="1"/>
    <col min="9996" max="9996" width="9.140625" style="129"/>
    <col min="9997" max="9997" width="18.85546875" style="129" customWidth="1"/>
    <col min="9998" max="10240" width="9.140625" style="129"/>
    <col min="10241" max="10241" width="5" style="129" customWidth="1"/>
    <col min="10242" max="10242" width="19.7109375" style="129" customWidth="1"/>
    <col min="10243" max="10246" width="9.140625" style="129"/>
    <col min="10247" max="10247" width="15.42578125" style="129" customWidth="1"/>
    <col min="10248" max="10249" width="9.140625" style="129"/>
    <col min="10250" max="10250" width="21.28515625" style="129" customWidth="1"/>
    <col min="10251" max="10251" width="2.85546875" style="129" customWidth="1"/>
    <col min="10252" max="10252" width="9.140625" style="129"/>
    <col min="10253" max="10253" width="18.85546875" style="129" customWidth="1"/>
    <col min="10254" max="10496" width="9.140625" style="129"/>
    <col min="10497" max="10497" width="5" style="129" customWidth="1"/>
    <col min="10498" max="10498" width="19.7109375" style="129" customWidth="1"/>
    <col min="10499" max="10502" width="9.140625" style="129"/>
    <col min="10503" max="10503" width="15.42578125" style="129" customWidth="1"/>
    <col min="10504" max="10505" width="9.140625" style="129"/>
    <col min="10506" max="10506" width="21.28515625" style="129" customWidth="1"/>
    <col min="10507" max="10507" width="2.85546875" style="129" customWidth="1"/>
    <col min="10508" max="10508" width="9.140625" style="129"/>
    <col min="10509" max="10509" width="18.85546875" style="129" customWidth="1"/>
    <col min="10510" max="10752" width="9.140625" style="129"/>
    <col min="10753" max="10753" width="5" style="129" customWidth="1"/>
    <col min="10754" max="10754" width="19.7109375" style="129" customWidth="1"/>
    <col min="10755" max="10758" width="9.140625" style="129"/>
    <col min="10759" max="10759" width="15.42578125" style="129" customWidth="1"/>
    <col min="10760" max="10761" width="9.140625" style="129"/>
    <col min="10762" max="10762" width="21.28515625" style="129" customWidth="1"/>
    <col min="10763" max="10763" width="2.85546875" style="129" customWidth="1"/>
    <col min="10764" max="10764" width="9.140625" style="129"/>
    <col min="10765" max="10765" width="18.85546875" style="129" customWidth="1"/>
    <col min="10766" max="11008" width="9.140625" style="129"/>
    <col min="11009" max="11009" width="5" style="129" customWidth="1"/>
    <col min="11010" max="11010" width="19.7109375" style="129" customWidth="1"/>
    <col min="11011" max="11014" width="9.140625" style="129"/>
    <col min="11015" max="11015" width="15.42578125" style="129" customWidth="1"/>
    <col min="11016" max="11017" width="9.140625" style="129"/>
    <col min="11018" max="11018" width="21.28515625" style="129" customWidth="1"/>
    <col min="11019" max="11019" width="2.85546875" style="129" customWidth="1"/>
    <col min="11020" max="11020" width="9.140625" style="129"/>
    <col min="11021" max="11021" width="18.85546875" style="129" customWidth="1"/>
    <col min="11022" max="11264" width="9.140625" style="129"/>
    <col min="11265" max="11265" width="5" style="129" customWidth="1"/>
    <col min="11266" max="11266" width="19.7109375" style="129" customWidth="1"/>
    <col min="11267" max="11270" width="9.140625" style="129"/>
    <col min="11271" max="11271" width="15.42578125" style="129" customWidth="1"/>
    <col min="11272" max="11273" width="9.140625" style="129"/>
    <col min="11274" max="11274" width="21.28515625" style="129" customWidth="1"/>
    <col min="11275" max="11275" width="2.85546875" style="129" customWidth="1"/>
    <col min="11276" max="11276" width="9.140625" style="129"/>
    <col min="11277" max="11277" width="18.85546875" style="129" customWidth="1"/>
    <col min="11278" max="11520" width="9.140625" style="129"/>
    <col min="11521" max="11521" width="5" style="129" customWidth="1"/>
    <col min="11522" max="11522" width="19.7109375" style="129" customWidth="1"/>
    <col min="11523" max="11526" width="9.140625" style="129"/>
    <col min="11527" max="11527" width="15.42578125" style="129" customWidth="1"/>
    <col min="11528" max="11529" width="9.140625" style="129"/>
    <col min="11530" max="11530" width="21.28515625" style="129" customWidth="1"/>
    <col min="11531" max="11531" width="2.85546875" style="129" customWidth="1"/>
    <col min="11532" max="11532" width="9.140625" style="129"/>
    <col min="11533" max="11533" width="18.85546875" style="129" customWidth="1"/>
    <col min="11534" max="11776" width="9.140625" style="129"/>
    <col min="11777" max="11777" width="5" style="129" customWidth="1"/>
    <col min="11778" max="11778" width="19.7109375" style="129" customWidth="1"/>
    <col min="11779" max="11782" width="9.140625" style="129"/>
    <col min="11783" max="11783" width="15.42578125" style="129" customWidth="1"/>
    <col min="11784" max="11785" width="9.140625" style="129"/>
    <col min="11786" max="11786" width="21.28515625" style="129" customWidth="1"/>
    <col min="11787" max="11787" width="2.85546875" style="129" customWidth="1"/>
    <col min="11788" max="11788" width="9.140625" style="129"/>
    <col min="11789" max="11789" width="18.85546875" style="129" customWidth="1"/>
    <col min="11790" max="12032" width="9.140625" style="129"/>
    <col min="12033" max="12033" width="5" style="129" customWidth="1"/>
    <col min="12034" max="12034" width="19.7109375" style="129" customWidth="1"/>
    <col min="12035" max="12038" width="9.140625" style="129"/>
    <col min="12039" max="12039" width="15.42578125" style="129" customWidth="1"/>
    <col min="12040" max="12041" width="9.140625" style="129"/>
    <col min="12042" max="12042" width="21.28515625" style="129" customWidth="1"/>
    <col min="12043" max="12043" width="2.85546875" style="129" customWidth="1"/>
    <col min="12044" max="12044" width="9.140625" style="129"/>
    <col min="12045" max="12045" width="18.85546875" style="129" customWidth="1"/>
    <col min="12046" max="12288" width="9.140625" style="129"/>
    <col min="12289" max="12289" width="5" style="129" customWidth="1"/>
    <col min="12290" max="12290" width="19.7109375" style="129" customWidth="1"/>
    <col min="12291" max="12294" width="9.140625" style="129"/>
    <col min="12295" max="12295" width="15.42578125" style="129" customWidth="1"/>
    <col min="12296" max="12297" width="9.140625" style="129"/>
    <col min="12298" max="12298" width="21.28515625" style="129" customWidth="1"/>
    <col min="12299" max="12299" width="2.85546875" style="129" customWidth="1"/>
    <col min="12300" max="12300" width="9.140625" style="129"/>
    <col min="12301" max="12301" width="18.85546875" style="129" customWidth="1"/>
    <col min="12302" max="12544" width="9.140625" style="129"/>
    <col min="12545" max="12545" width="5" style="129" customWidth="1"/>
    <col min="12546" max="12546" width="19.7109375" style="129" customWidth="1"/>
    <col min="12547" max="12550" width="9.140625" style="129"/>
    <col min="12551" max="12551" width="15.42578125" style="129" customWidth="1"/>
    <col min="12552" max="12553" width="9.140625" style="129"/>
    <col min="12554" max="12554" width="21.28515625" style="129" customWidth="1"/>
    <col min="12555" max="12555" width="2.85546875" style="129" customWidth="1"/>
    <col min="12556" max="12556" width="9.140625" style="129"/>
    <col min="12557" max="12557" width="18.85546875" style="129" customWidth="1"/>
    <col min="12558" max="12800" width="9.140625" style="129"/>
    <col min="12801" max="12801" width="5" style="129" customWidth="1"/>
    <col min="12802" max="12802" width="19.7109375" style="129" customWidth="1"/>
    <col min="12803" max="12806" width="9.140625" style="129"/>
    <col min="12807" max="12807" width="15.42578125" style="129" customWidth="1"/>
    <col min="12808" max="12809" width="9.140625" style="129"/>
    <col min="12810" max="12810" width="21.28515625" style="129" customWidth="1"/>
    <col min="12811" max="12811" width="2.85546875" style="129" customWidth="1"/>
    <col min="12812" max="12812" width="9.140625" style="129"/>
    <col min="12813" max="12813" width="18.85546875" style="129" customWidth="1"/>
    <col min="12814" max="13056" width="9.140625" style="129"/>
    <col min="13057" max="13057" width="5" style="129" customWidth="1"/>
    <col min="13058" max="13058" width="19.7109375" style="129" customWidth="1"/>
    <col min="13059" max="13062" width="9.140625" style="129"/>
    <col min="13063" max="13063" width="15.42578125" style="129" customWidth="1"/>
    <col min="13064" max="13065" width="9.140625" style="129"/>
    <col min="13066" max="13066" width="21.28515625" style="129" customWidth="1"/>
    <col min="13067" max="13067" width="2.85546875" style="129" customWidth="1"/>
    <col min="13068" max="13068" width="9.140625" style="129"/>
    <col min="13069" max="13069" width="18.85546875" style="129" customWidth="1"/>
    <col min="13070" max="13312" width="9.140625" style="129"/>
    <col min="13313" max="13313" width="5" style="129" customWidth="1"/>
    <col min="13314" max="13314" width="19.7109375" style="129" customWidth="1"/>
    <col min="13315" max="13318" width="9.140625" style="129"/>
    <col min="13319" max="13319" width="15.42578125" style="129" customWidth="1"/>
    <col min="13320" max="13321" width="9.140625" style="129"/>
    <col min="13322" max="13322" width="21.28515625" style="129" customWidth="1"/>
    <col min="13323" max="13323" width="2.85546875" style="129" customWidth="1"/>
    <col min="13324" max="13324" width="9.140625" style="129"/>
    <col min="13325" max="13325" width="18.85546875" style="129" customWidth="1"/>
    <col min="13326" max="13568" width="9.140625" style="129"/>
    <col min="13569" max="13569" width="5" style="129" customWidth="1"/>
    <col min="13570" max="13570" width="19.7109375" style="129" customWidth="1"/>
    <col min="13571" max="13574" width="9.140625" style="129"/>
    <col min="13575" max="13575" width="15.42578125" style="129" customWidth="1"/>
    <col min="13576" max="13577" width="9.140625" style="129"/>
    <col min="13578" max="13578" width="21.28515625" style="129" customWidth="1"/>
    <col min="13579" max="13579" width="2.85546875" style="129" customWidth="1"/>
    <col min="13580" max="13580" width="9.140625" style="129"/>
    <col min="13581" max="13581" width="18.85546875" style="129" customWidth="1"/>
    <col min="13582" max="13824" width="9.140625" style="129"/>
    <col min="13825" max="13825" width="5" style="129" customWidth="1"/>
    <col min="13826" max="13826" width="19.7109375" style="129" customWidth="1"/>
    <col min="13827" max="13830" width="9.140625" style="129"/>
    <col min="13831" max="13831" width="15.42578125" style="129" customWidth="1"/>
    <col min="13832" max="13833" width="9.140625" style="129"/>
    <col min="13834" max="13834" width="21.28515625" style="129" customWidth="1"/>
    <col min="13835" max="13835" width="2.85546875" style="129" customWidth="1"/>
    <col min="13836" max="13836" width="9.140625" style="129"/>
    <col min="13837" max="13837" width="18.85546875" style="129" customWidth="1"/>
    <col min="13838" max="14080" width="9.140625" style="129"/>
    <col min="14081" max="14081" width="5" style="129" customWidth="1"/>
    <col min="14082" max="14082" width="19.7109375" style="129" customWidth="1"/>
    <col min="14083" max="14086" width="9.140625" style="129"/>
    <col min="14087" max="14087" width="15.42578125" style="129" customWidth="1"/>
    <col min="14088" max="14089" width="9.140625" style="129"/>
    <col min="14090" max="14090" width="21.28515625" style="129" customWidth="1"/>
    <col min="14091" max="14091" width="2.85546875" style="129" customWidth="1"/>
    <col min="14092" max="14092" width="9.140625" style="129"/>
    <col min="14093" max="14093" width="18.85546875" style="129" customWidth="1"/>
    <col min="14094" max="14336" width="9.140625" style="129"/>
    <col min="14337" max="14337" width="5" style="129" customWidth="1"/>
    <col min="14338" max="14338" width="19.7109375" style="129" customWidth="1"/>
    <col min="14339" max="14342" width="9.140625" style="129"/>
    <col min="14343" max="14343" width="15.42578125" style="129" customWidth="1"/>
    <col min="14344" max="14345" width="9.140625" style="129"/>
    <col min="14346" max="14346" width="21.28515625" style="129" customWidth="1"/>
    <col min="14347" max="14347" width="2.85546875" style="129" customWidth="1"/>
    <col min="14348" max="14348" width="9.140625" style="129"/>
    <col min="14349" max="14349" width="18.85546875" style="129" customWidth="1"/>
    <col min="14350" max="14592" width="9.140625" style="129"/>
    <col min="14593" max="14593" width="5" style="129" customWidth="1"/>
    <col min="14594" max="14594" width="19.7109375" style="129" customWidth="1"/>
    <col min="14595" max="14598" width="9.140625" style="129"/>
    <col min="14599" max="14599" width="15.42578125" style="129" customWidth="1"/>
    <col min="14600" max="14601" width="9.140625" style="129"/>
    <col min="14602" max="14602" width="21.28515625" style="129" customWidth="1"/>
    <col min="14603" max="14603" width="2.85546875" style="129" customWidth="1"/>
    <col min="14604" max="14604" width="9.140625" style="129"/>
    <col min="14605" max="14605" width="18.85546875" style="129" customWidth="1"/>
    <col min="14606" max="14848" width="9.140625" style="129"/>
    <col min="14849" max="14849" width="5" style="129" customWidth="1"/>
    <col min="14850" max="14850" width="19.7109375" style="129" customWidth="1"/>
    <col min="14851" max="14854" width="9.140625" style="129"/>
    <col min="14855" max="14855" width="15.42578125" style="129" customWidth="1"/>
    <col min="14856" max="14857" width="9.140625" style="129"/>
    <col min="14858" max="14858" width="21.28515625" style="129" customWidth="1"/>
    <col min="14859" max="14859" width="2.85546875" style="129" customWidth="1"/>
    <col min="14860" max="14860" width="9.140625" style="129"/>
    <col min="14861" max="14861" width="18.85546875" style="129" customWidth="1"/>
    <col min="14862" max="15104" width="9.140625" style="129"/>
    <col min="15105" max="15105" width="5" style="129" customWidth="1"/>
    <col min="15106" max="15106" width="19.7109375" style="129" customWidth="1"/>
    <col min="15107" max="15110" width="9.140625" style="129"/>
    <col min="15111" max="15111" width="15.42578125" style="129" customWidth="1"/>
    <col min="15112" max="15113" width="9.140625" style="129"/>
    <col min="15114" max="15114" width="21.28515625" style="129" customWidth="1"/>
    <col min="15115" max="15115" width="2.85546875" style="129" customWidth="1"/>
    <col min="15116" max="15116" width="9.140625" style="129"/>
    <col min="15117" max="15117" width="18.85546875" style="129" customWidth="1"/>
    <col min="15118" max="15360" width="9.140625" style="129"/>
    <col min="15361" max="15361" width="5" style="129" customWidth="1"/>
    <col min="15362" max="15362" width="19.7109375" style="129" customWidth="1"/>
    <col min="15363" max="15366" width="9.140625" style="129"/>
    <col min="15367" max="15367" width="15.42578125" style="129" customWidth="1"/>
    <col min="15368" max="15369" width="9.140625" style="129"/>
    <col min="15370" max="15370" width="21.28515625" style="129" customWidth="1"/>
    <col min="15371" max="15371" width="2.85546875" style="129" customWidth="1"/>
    <col min="15372" max="15372" width="9.140625" style="129"/>
    <col min="15373" max="15373" width="18.85546875" style="129" customWidth="1"/>
    <col min="15374" max="15616" width="9.140625" style="129"/>
    <col min="15617" max="15617" width="5" style="129" customWidth="1"/>
    <col min="15618" max="15618" width="19.7109375" style="129" customWidth="1"/>
    <col min="15619" max="15622" width="9.140625" style="129"/>
    <col min="15623" max="15623" width="15.42578125" style="129" customWidth="1"/>
    <col min="15624" max="15625" width="9.140625" style="129"/>
    <col min="15626" max="15626" width="21.28515625" style="129" customWidth="1"/>
    <col min="15627" max="15627" width="2.85546875" style="129" customWidth="1"/>
    <col min="15628" max="15628" width="9.140625" style="129"/>
    <col min="15629" max="15629" width="18.85546875" style="129" customWidth="1"/>
    <col min="15630" max="15872" width="9.140625" style="129"/>
    <col min="15873" max="15873" width="5" style="129" customWidth="1"/>
    <col min="15874" max="15874" width="19.7109375" style="129" customWidth="1"/>
    <col min="15875" max="15878" width="9.140625" style="129"/>
    <col min="15879" max="15879" width="15.42578125" style="129" customWidth="1"/>
    <col min="15880" max="15881" width="9.140625" style="129"/>
    <col min="15882" max="15882" width="21.28515625" style="129" customWidth="1"/>
    <col min="15883" max="15883" width="2.85546875" style="129" customWidth="1"/>
    <col min="15884" max="15884" width="9.140625" style="129"/>
    <col min="15885" max="15885" width="18.85546875" style="129" customWidth="1"/>
    <col min="15886" max="16128" width="9.140625" style="129"/>
    <col min="16129" max="16129" width="5" style="129" customWidth="1"/>
    <col min="16130" max="16130" width="19.7109375" style="129" customWidth="1"/>
    <col min="16131" max="16134" width="9.140625" style="129"/>
    <col min="16135" max="16135" width="15.42578125" style="129" customWidth="1"/>
    <col min="16136" max="16137" width="9.140625" style="129"/>
    <col min="16138" max="16138" width="21.28515625" style="129" customWidth="1"/>
    <col min="16139" max="16139" width="2.85546875" style="129" customWidth="1"/>
    <col min="16140" max="16140" width="9.140625" style="129"/>
    <col min="16141" max="16141" width="18.85546875" style="129" customWidth="1"/>
    <col min="16142" max="16384" width="9.140625" style="129"/>
  </cols>
  <sheetData>
    <row r="1" spans="1:22" ht="32.25" customHeight="1" x14ac:dyDescent="0.35">
      <c r="A1" s="127"/>
      <c r="B1" s="128" t="s">
        <v>14</v>
      </c>
      <c r="H1" s="130" t="s">
        <v>15</v>
      </c>
      <c r="I1" s="130">
        <v>6015</v>
      </c>
      <c r="J1" s="130" t="s">
        <v>16</v>
      </c>
      <c r="K1" s="130"/>
    </row>
    <row r="2" spans="1:22" ht="15" customHeight="1" x14ac:dyDescent="0.35">
      <c r="A2" s="131"/>
    </row>
    <row r="3" spans="1:22" s="133" customFormat="1" ht="15" customHeight="1" x14ac:dyDescent="0.3">
      <c r="A3" s="132"/>
    </row>
    <row r="4" spans="1:22" s="133" customFormat="1" ht="18" customHeight="1" x14ac:dyDescent="0.3">
      <c r="A4" s="132"/>
      <c r="B4" s="134"/>
      <c r="C4" s="135"/>
      <c r="D4" s="135"/>
      <c r="E4" s="135"/>
      <c r="F4" s="135"/>
      <c r="G4" s="135"/>
      <c r="H4" s="135"/>
      <c r="I4" s="135"/>
      <c r="J4" s="135"/>
      <c r="K4" s="135"/>
      <c r="L4" s="135"/>
    </row>
    <row r="5" spans="1:22" s="133" customFormat="1" ht="18" customHeight="1" x14ac:dyDescent="0.3">
      <c r="A5" s="132"/>
      <c r="B5" s="134" t="s">
        <v>17</v>
      </c>
      <c r="C5" s="135"/>
      <c r="D5" s="135"/>
      <c r="E5" s="135"/>
      <c r="F5" s="135"/>
      <c r="G5" s="135"/>
      <c r="H5" s="135"/>
      <c r="I5" s="135"/>
      <c r="J5" s="135"/>
      <c r="K5" s="135"/>
      <c r="L5" s="135"/>
    </row>
    <row r="6" spans="1:22" s="133" customFormat="1" ht="18" customHeight="1" x14ac:dyDescent="0.3">
      <c r="A6" s="132"/>
      <c r="B6" s="133" t="s">
        <v>18</v>
      </c>
      <c r="C6" s="203" t="s">
        <v>19</v>
      </c>
      <c r="D6" s="135"/>
      <c r="E6" s="135"/>
      <c r="F6" s="135"/>
      <c r="G6" s="135"/>
      <c r="H6" s="135"/>
      <c r="I6" s="135"/>
      <c r="J6" s="135"/>
      <c r="K6" s="135"/>
      <c r="L6" s="135"/>
    </row>
    <row r="7" spans="1:22" s="133" customFormat="1" ht="18" customHeight="1" x14ac:dyDescent="0.3">
      <c r="A7" s="132"/>
      <c r="B7" s="133" t="s">
        <v>20</v>
      </c>
      <c r="C7" s="203" t="s">
        <v>21</v>
      </c>
      <c r="D7" s="135"/>
      <c r="E7" s="135"/>
      <c r="F7" s="135"/>
      <c r="G7" s="135"/>
      <c r="H7" s="135"/>
      <c r="I7" s="135"/>
      <c r="J7" s="135"/>
      <c r="K7" s="135"/>
      <c r="L7" s="135"/>
    </row>
    <row r="8" spans="1:22" s="133" customFormat="1" ht="15" customHeight="1" x14ac:dyDescent="0.3">
      <c r="A8" s="132"/>
      <c r="B8" s="133" t="s">
        <v>22</v>
      </c>
      <c r="C8" s="136">
        <v>44742</v>
      </c>
      <c r="D8" s="135"/>
      <c r="E8" s="135"/>
      <c r="F8" s="135"/>
      <c r="G8" s="135"/>
      <c r="H8" s="135"/>
      <c r="I8" s="135"/>
      <c r="J8" s="135"/>
      <c r="K8" s="135"/>
      <c r="L8" s="135"/>
    </row>
    <row r="9" spans="1:22" s="133" customFormat="1" ht="15" customHeight="1" x14ac:dyDescent="0.3">
      <c r="A9" s="132"/>
      <c r="B9" s="135"/>
      <c r="C9" s="135"/>
      <c r="D9" s="135"/>
      <c r="E9" s="135"/>
      <c r="F9" s="135"/>
      <c r="G9" s="135"/>
      <c r="H9" s="135"/>
      <c r="I9" s="135"/>
      <c r="J9" s="135"/>
      <c r="K9" s="135"/>
      <c r="L9" s="135"/>
    </row>
    <row r="10" spans="1:22" s="133" customFormat="1" ht="15" customHeight="1" x14ac:dyDescent="0.3">
      <c r="A10" s="132"/>
      <c r="B10" s="137" t="s">
        <v>23</v>
      </c>
      <c r="C10" s="135"/>
      <c r="D10" s="135"/>
      <c r="E10" s="135"/>
      <c r="F10" s="135"/>
      <c r="G10" s="135"/>
      <c r="H10" s="135"/>
      <c r="I10" s="135"/>
      <c r="J10" s="135"/>
      <c r="K10" s="135"/>
      <c r="L10" s="135"/>
    </row>
    <row r="11" spans="1:22" s="133" customFormat="1" ht="15" customHeight="1" x14ac:dyDescent="0.3">
      <c r="A11" s="132"/>
      <c r="B11" s="135" t="s">
        <v>24</v>
      </c>
      <c r="C11" s="160" t="s">
        <v>25</v>
      </c>
      <c r="D11" s="135"/>
      <c r="E11" s="135"/>
      <c r="F11" s="139"/>
      <c r="G11" s="135"/>
      <c r="H11" s="135"/>
      <c r="I11" s="135"/>
      <c r="J11" s="135"/>
      <c r="K11" s="135"/>
      <c r="L11" s="135"/>
    </row>
    <row r="12" spans="1:22" s="133" customFormat="1" ht="15" customHeight="1" x14ac:dyDescent="0.3">
      <c r="A12" s="132"/>
      <c r="B12" s="135" t="s">
        <v>26</v>
      </c>
      <c r="C12" s="160" t="s">
        <v>27</v>
      </c>
      <c r="G12" s="135"/>
      <c r="H12" s="135"/>
      <c r="I12" s="135"/>
      <c r="J12" s="135"/>
      <c r="K12" s="135"/>
      <c r="L12" s="135"/>
    </row>
    <row r="13" spans="1:22" s="133" customFormat="1" ht="15" customHeight="1" x14ac:dyDescent="0.3">
      <c r="A13" s="132"/>
      <c r="B13" s="135"/>
      <c r="C13" s="138"/>
      <c r="D13" s="135"/>
      <c r="E13" s="135"/>
      <c r="F13" s="139"/>
      <c r="G13" s="135"/>
      <c r="H13" s="135"/>
      <c r="I13" s="135"/>
      <c r="K13" s="135"/>
      <c r="L13" s="135"/>
    </row>
    <row r="14" spans="1:22" s="133" customFormat="1" ht="15" customHeight="1" x14ac:dyDescent="0.3">
      <c r="A14" s="132"/>
      <c r="B14" s="140" t="s">
        <v>28</v>
      </c>
      <c r="C14" s="138"/>
      <c r="D14" s="135"/>
      <c r="E14" s="135"/>
      <c r="F14" s="139"/>
      <c r="G14" s="135"/>
      <c r="H14" s="135"/>
      <c r="I14" s="135"/>
      <c r="J14" s="140" t="s">
        <v>29</v>
      </c>
      <c r="K14" s="135"/>
    </row>
    <row r="15" spans="1:22" s="133" customFormat="1" ht="20.25" x14ac:dyDescent="0.3">
      <c r="A15" s="132"/>
      <c r="B15" s="135" t="s">
        <v>30</v>
      </c>
      <c r="C15" s="138"/>
      <c r="D15" s="135"/>
      <c r="E15" s="135"/>
      <c r="F15" s="139"/>
      <c r="G15" s="135"/>
      <c r="H15" s="135"/>
      <c r="I15" s="135"/>
      <c r="J15" s="141" t="s">
        <v>31</v>
      </c>
      <c r="K15" s="135"/>
      <c r="L15" s="142" t="s">
        <v>32</v>
      </c>
      <c r="M15" s="143"/>
      <c r="N15" s="143"/>
      <c r="O15" s="143"/>
      <c r="P15" s="143"/>
      <c r="Q15" s="143"/>
      <c r="R15" s="143"/>
      <c r="S15" s="143"/>
      <c r="T15" s="143"/>
      <c r="U15" s="143"/>
      <c r="V15" s="143"/>
    </row>
    <row r="16" spans="1:22" s="133" customFormat="1" ht="15" customHeight="1" x14ac:dyDescent="0.3">
      <c r="A16" s="132"/>
      <c r="B16" s="199" t="s">
        <v>33</v>
      </c>
      <c r="C16" s="135"/>
      <c r="D16" s="135"/>
      <c r="E16" s="135"/>
      <c r="F16" s="135"/>
      <c r="G16" s="135"/>
      <c r="H16" s="135"/>
      <c r="I16" s="135"/>
      <c r="J16" s="144" t="s">
        <v>34</v>
      </c>
      <c r="K16" s="135"/>
      <c r="L16" s="195" t="s">
        <v>35</v>
      </c>
      <c r="M16" s="196"/>
      <c r="R16" s="145"/>
      <c r="S16" s="145"/>
      <c r="T16" s="145"/>
      <c r="U16" s="145"/>
      <c r="V16" s="145"/>
    </row>
    <row r="17" spans="1:22" s="133" customFormat="1" ht="15" customHeight="1" x14ac:dyDescent="0.3">
      <c r="A17" s="132"/>
      <c r="B17" s="199" t="s">
        <v>36</v>
      </c>
      <c r="C17" s="147"/>
      <c r="D17" s="147"/>
      <c r="E17" s="147"/>
      <c r="F17" s="147"/>
      <c r="G17" s="147"/>
      <c r="H17" s="147"/>
      <c r="I17" s="147"/>
      <c r="J17" s="162" t="s">
        <v>37</v>
      </c>
      <c r="K17" s="147"/>
      <c r="L17" s="197" t="s">
        <v>38</v>
      </c>
      <c r="M17" s="198"/>
      <c r="N17" s="198"/>
      <c r="O17" s="198"/>
      <c r="P17" s="198"/>
      <c r="Q17" s="198"/>
      <c r="R17" s="147"/>
      <c r="S17" s="147"/>
      <c r="T17" s="147"/>
      <c r="U17" s="147"/>
      <c r="V17" s="147"/>
    </row>
    <row r="18" spans="1:22" s="133" customFormat="1" ht="15" customHeight="1" x14ac:dyDescent="0.3">
      <c r="A18" s="132"/>
      <c r="B18" s="146"/>
      <c r="C18" s="147"/>
      <c r="D18" s="147"/>
      <c r="E18" s="147"/>
      <c r="F18" s="147"/>
      <c r="G18" s="147"/>
      <c r="H18" s="147"/>
      <c r="I18" s="147"/>
      <c r="J18" s="148" t="s">
        <v>39</v>
      </c>
      <c r="K18" s="147"/>
      <c r="L18" s="149" t="s">
        <v>40</v>
      </c>
      <c r="O18" s="147"/>
      <c r="P18" s="147"/>
      <c r="Q18" s="147"/>
    </row>
    <row r="19" spans="1:22" s="133" customFormat="1" ht="15" customHeight="1" x14ac:dyDescent="0.3">
      <c r="A19" s="132"/>
      <c r="B19" s="282" t="s">
        <v>41</v>
      </c>
      <c r="C19" s="283">
        <v>44893</v>
      </c>
      <c r="D19" s="147"/>
      <c r="E19" s="147"/>
      <c r="F19" s="147"/>
      <c r="G19" s="147"/>
      <c r="H19" s="147"/>
      <c r="I19" s="147"/>
      <c r="J19" s="176" t="s">
        <v>42</v>
      </c>
      <c r="K19" s="147"/>
      <c r="L19" s="135"/>
    </row>
    <row r="20" spans="1:22" s="133" customFormat="1" ht="15" customHeight="1" x14ac:dyDescent="0.3">
      <c r="A20" s="132"/>
      <c r="B20" s="146"/>
      <c r="C20" s="147"/>
      <c r="D20" s="147"/>
      <c r="E20" s="147"/>
      <c r="F20" s="147"/>
      <c r="G20" s="147"/>
      <c r="H20" s="147"/>
      <c r="I20" s="147"/>
      <c r="J20" s="161" t="s">
        <v>43</v>
      </c>
      <c r="K20" s="147"/>
      <c r="L20" s="135"/>
    </row>
    <row r="21" spans="1:22" s="133" customFormat="1" ht="15" customHeight="1" x14ac:dyDescent="0.3">
      <c r="A21" s="132"/>
      <c r="B21" s="149"/>
      <c r="C21" s="147"/>
      <c r="D21" s="147"/>
      <c r="E21" s="147"/>
      <c r="F21" s="147"/>
      <c r="G21" s="147"/>
      <c r="H21" s="147"/>
      <c r="I21" s="147"/>
      <c r="J21" s="163" t="s">
        <v>44</v>
      </c>
      <c r="K21" s="147"/>
      <c r="L21" s="135"/>
    </row>
    <row r="22" spans="1:22" s="133" customFormat="1" ht="15" customHeight="1" x14ac:dyDescent="0.3">
      <c r="A22" s="132"/>
      <c r="B22" s="150" t="s">
        <v>45</v>
      </c>
      <c r="C22" s="151" t="s">
        <v>46</v>
      </c>
      <c r="D22" s="152"/>
      <c r="E22" s="152"/>
      <c r="F22" s="153"/>
      <c r="G22" s="154"/>
      <c r="H22" s="147"/>
      <c r="I22" s="147"/>
      <c r="J22" s="155" t="s">
        <v>47</v>
      </c>
      <c r="K22" s="147"/>
      <c r="L22" s="135"/>
    </row>
    <row r="23" spans="1:22" s="133" customFormat="1" ht="15" customHeight="1" x14ac:dyDescent="0.3">
      <c r="A23" s="132"/>
      <c r="B23" s="168" t="s">
        <v>48</v>
      </c>
      <c r="C23" s="168" t="s">
        <v>49</v>
      </c>
      <c r="D23" s="169"/>
      <c r="E23" s="169"/>
      <c r="F23" s="170"/>
      <c r="G23" s="171"/>
      <c r="H23" s="147"/>
      <c r="I23" s="147"/>
      <c r="J23" s="147"/>
      <c r="K23" s="147"/>
      <c r="L23" s="135"/>
    </row>
    <row r="24" spans="1:22" s="133" customFormat="1" ht="15" customHeight="1" x14ac:dyDescent="0.3">
      <c r="A24" s="132"/>
      <c r="B24" s="172" t="s">
        <v>50</v>
      </c>
      <c r="C24" s="172" t="s">
        <v>51</v>
      </c>
      <c r="D24" s="173"/>
      <c r="E24" s="173"/>
      <c r="F24" s="174"/>
      <c r="G24" s="175"/>
      <c r="H24" s="147"/>
      <c r="I24" s="147"/>
      <c r="J24" s="147"/>
      <c r="K24" s="147"/>
      <c r="L24" s="157"/>
      <c r="M24" s="157"/>
      <c r="N24" s="157"/>
    </row>
    <row r="25" spans="1:22" s="156" customFormat="1" ht="15" customHeight="1" x14ac:dyDescent="0.2">
      <c r="B25" s="172" t="s">
        <v>52</v>
      </c>
      <c r="C25" s="172" t="s">
        <v>53</v>
      </c>
      <c r="D25" s="173"/>
      <c r="E25" s="173"/>
      <c r="F25" s="174"/>
      <c r="G25" s="175"/>
      <c r="H25" s="157"/>
      <c r="I25" s="157"/>
      <c r="J25" s="157"/>
      <c r="K25" s="157"/>
      <c r="L25" s="157"/>
      <c r="M25" s="157"/>
      <c r="N25" s="157"/>
    </row>
    <row r="26" spans="1:22" s="156" customFormat="1" ht="15" customHeight="1" x14ac:dyDescent="0.2">
      <c r="B26" s="177" t="s">
        <v>54</v>
      </c>
      <c r="C26" s="177" t="s">
        <v>55</v>
      </c>
      <c r="D26" s="178"/>
      <c r="E26" s="178"/>
      <c r="F26" s="179"/>
      <c r="G26" s="180"/>
      <c r="H26" s="157"/>
      <c r="I26" s="157"/>
      <c r="J26" s="157"/>
      <c r="K26" s="157"/>
      <c r="L26" s="157"/>
      <c r="M26" s="157"/>
      <c r="N26" s="157"/>
    </row>
    <row r="27" spans="1:22" s="156" customFormat="1" ht="15" customHeight="1" x14ac:dyDescent="0.2">
      <c r="B27" s="164" t="s">
        <v>56</v>
      </c>
      <c r="C27" s="164" t="s">
        <v>57</v>
      </c>
      <c r="D27" s="165"/>
      <c r="E27" s="165"/>
      <c r="F27" s="166"/>
      <c r="G27" s="167"/>
      <c r="H27" s="157"/>
      <c r="I27" s="157"/>
      <c r="J27" s="157"/>
      <c r="K27" s="157"/>
      <c r="L27" s="157"/>
      <c r="M27" s="157"/>
      <c r="N27" s="157"/>
    </row>
    <row r="28" spans="1:22" s="156" customFormat="1" ht="15" customHeight="1" x14ac:dyDescent="0.2">
      <c r="B28" s="181"/>
      <c r="C28" s="181"/>
      <c r="D28" s="182"/>
      <c r="E28" s="182"/>
      <c r="F28" s="183"/>
      <c r="G28" s="184"/>
      <c r="H28" s="157"/>
      <c r="I28" s="157"/>
      <c r="J28" s="157"/>
      <c r="K28" s="157"/>
      <c r="L28" s="157"/>
      <c r="M28" s="157"/>
      <c r="N28" s="157"/>
    </row>
    <row r="29" spans="1:22" s="156" customFormat="1" ht="15" customHeight="1" x14ac:dyDescent="0.2">
      <c r="B29" s="181"/>
      <c r="C29" s="181"/>
      <c r="D29" s="182"/>
      <c r="E29" s="182"/>
      <c r="F29" s="183"/>
      <c r="G29" s="184"/>
      <c r="H29" s="157"/>
      <c r="I29" s="157"/>
      <c r="J29" s="157"/>
      <c r="K29" s="157"/>
      <c r="L29" s="157"/>
      <c r="M29" s="157"/>
      <c r="N29" s="157"/>
    </row>
    <row r="30" spans="1:22" s="156" customFormat="1" ht="15" customHeight="1" x14ac:dyDescent="0.2">
      <c r="B30" s="185"/>
      <c r="C30" s="186"/>
      <c r="D30" s="187"/>
      <c r="E30" s="187"/>
      <c r="F30" s="187"/>
      <c r="G30" s="188"/>
      <c r="H30" s="157"/>
      <c r="I30" s="157"/>
      <c r="J30" s="157"/>
      <c r="K30" s="157"/>
      <c r="L30" s="157"/>
      <c r="M30" s="157"/>
      <c r="N30" s="157"/>
    </row>
    <row r="31" spans="1:22" s="156" customFormat="1" ht="15" customHeight="1" x14ac:dyDescent="0.2">
      <c r="B31" s="185"/>
      <c r="C31" s="189"/>
      <c r="D31" s="187"/>
      <c r="E31" s="187"/>
      <c r="F31" s="187"/>
      <c r="G31" s="188"/>
      <c r="H31" s="157"/>
      <c r="I31" s="157"/>
      <c r="J31" s="157"/>
      <c r="K31" s="157"/>
      <c r="L31" s="157"/>
      <c r="M31" s="157"/>
      <c r="N31" s="157"/>
    </row>
    <row r="32" spans="1:22" s="156" customFormat="1" ht="15" customHeight="1" x14ac:dyDescent="0.2">
      <c r="B32" s="190"/>
      <c r="C32" s="191"/>
      <c r="D32" s="192"/>
      <c r="E32" s="192"/>
      <c r="F32" s="192"/>
      <c r="G32" s="193"/>
      <c r="H32" s="157"/>
      <c r="I32" s="157"/>
      <c r="J32" s="157"/>
      <c r="K32" s="157"/>
      <c r="L32" s="157"/>
      <c r="M32" s="157"/>
      <c r="N32" s="157"/>
    </row>
    <row r="33" spans="1:14" s="156" customFormat="1" ht="15" customHeight="1" x14ac:dyDescent="0.2">
      <c r="B33" s="194"/>
      <c r="C33" s="181"/>
      <c r="D33" s="187"/>
      <c r="E33" s="187"/>
      <c r="F33" s="187"/>
      <c r="G33" s="188"/>
      <c r="H33" s="157"/>
      <c r="I33" s="157"/>
      <c r="J33" s="157"/>
      <c r="K33" s="157"/>
      <c r="L33" s="157"/>
      <c r="M33" s="157"/>
      <c r="N33" s="157"/>
    </row>
    <row r="34" spans="1:14" s="156" customFormat="1" ht="15" customHeight="1" x14ac:dyDescent="0.2">
      <c r="B34" s="194"/>
      <c r="C34" s="181"/>
      <c r="D34" s="187"/>
      <c r="E34" s="187"/>
      <c r="F34" s="187"/>
      <c r="G34" s="188"/>
      <c r="H34" s="157"/>
      <c r="I34" s="157"/>
      <c r="J34" s="157"/>
      <c r="K34" s="157"/>
      <c r="L34" s="157"/>
      <c r="M34" s="157"/>
      <c r="N34" s="157"/>
    </row>
    <row r="35" spans="1:14" s="156" customFormat="1" ht="15" customHeight="1" x14ac:dyDescent="0.2">
      <c r="B35" s="194"/>
      <c r="C35" s="181"/>
      <c r="D35" s="187"/>
      <c r="E35" s="187"/>
      <c r="F35" s="187"/>
      <c r="G35" s="188"/>
      <c r="H35" s="157"/>
      <c r="I35" s="157"/>
      <c r="J35" s="157"/>
      <c r="K35" s="157"/>
      <c r="L35" s="157"/>
      <c r="M35" s="157"/>
      <c r="N35" s="157"/>
    </row>
    <row r="36" spans="1:14" s="156" customFormat="1" ht="15" customHeight="1" x14ac:dyDescent="0.2">
      <c r="B36" s="194"/>
      <c r="C36" s="181"/>
      <c r="D36" s="187"/>
      <c r="E36" s="187"/>
      <c r="F36" s="187"/>
      <c r="G36" s="188"/>
      <c r="H36" s="157"/>
      <c r="I36" s="157"/>
      <c r="J36" s="157"/>
      <c r="K36" s="157"/>
      <c r="L36" s="157"/>
      <c r="M36" s="157"/>
      <c r="N36" s="157"/>
    </row>
    <row r="37" spans="1:14" s="156" customFormat="1" ht="15" customHeight="1" x14ac:dyDescent="0.2">
      <c r="B37" s="194"/>
      <c r="C37" s="181"/>
      <c r="D37" s="187"/>
      <c r="E37" s="187"/>
      <c r="F37" s="187"/>
      <c r="G37" s="188"/>
      <c r="H37" s="157"/>
      <c r="I37" s="157"/>
      <c r="J37" s="157"/>
      <c r="K37" s="157"/>
      <c r="L37" s="157"/>
      <c r="M37" s="157"/>
      <c r="N37" s="157"/>
    </row>
    <row r="38" spans="1:14" s="156" customFormat="1" ht="15" customHeight="1" x14ac:dyDescent="0.2">
      <c r="H38" s="157"/>
      <c r="I38" s="157"/>
      <c r="J38" s="157"/>
      <c r="K38" s="157"/>
      <c r="L38" s="133"/>
      <c r="M38" s="133"/>
      <c r="N38" s="133"/>
    </row>
    <row r="39" spans="1:14" s="133" customFormat="1" ht="15" customHeight="1" x14ac:dyDescent="0.3">
      <c r="A39" s="132"/>
      <c r="B39" s="140" t="s">
        <v>58</v>
      </c>
    </row>
    <row r="40" spans="1:14" s="133" customFormat="1" ht="15" customHeight="1" x14ac:dyDescent="0.3">
      <c r="A40" s="132"/>
      <c r="L40" s="135"/>
    </row>
    <row r="41" spans="1:14" s="133" customFormat="1" ht="15" customHeight="1" x14ac:dyDescent="0.3">
      <c r="A41" s="132"/>
      <c r="B41" s="149"/>
      <c r="C41" s="147"/>
      <c r="D41" s="147"/>
      <c r="E41" s="147"/>
      <c r="F41" s="147"/>
      <c r="G41" s="147"/>
      <c r="H41" s="147"/>
      <c r="I41" s="147"/>
      <c r="J41" s="147"/>
      <c r="K41" s="147"/>
    </row>
    <row r="42" spans="1:14" s="133" customFormat="1" ht="15" customHeight="1" x14ac:dyDescent="0.3">
      <c r="A42" s="132"/>
      <c r="B42" s="158" t="s">
        <v>59</v>
      </c>
    </row>
    <row r="43" spans="1:14" s="133" customFormat="1" ht="15" customHeight="1" x14ac:dyDescent="0.3">
      <c r="A43" s="132"/>
      <c r="B43" s="159" t="s">
        <v>60</v>
      </c>
    </row>
    <row r="44" spans="1:14" s="133" customFormat="1" ht="15" customHeight="1" x14ac:dyDescent="0.3">
      <c r="A44" s="132"/>
      <c r="B44" s="158" t="s">
        <v>59</v>
      </c>
    </row>
    <row r="45" spans="1:14" s="133" customFormat="1" ht="15" customHeight="1" x14ac:dyDescent="0.3">
      <c r="A45" s="132"/>
      <c r="B45" s="382" t="s">
        <v>61</v>
      </c>
      <c r="C45" s="383"/>
      <c r="D45" s="383"/>
      <c r="E45" s="383"/>
      <c r="F45" s="383"/>
      <c r="G45" s="383"/>
      <c r="H45" s="383"/>
      <c r="I45" s="383"/>
      <c r="J45" s="383"/>
    </row>
    <row r="46" spans="1:14" s="133" customFormat="1" ht="156" customHeight="1" x14ac:dyDescent="0.3">
      <c r="A46" s="132"/>
      <c r="B46" s="382" t="s">
        <v>62</v>
      </c>
      <c r="C46" s="383"/>
      <c r="D46" s="383"/>
      <c r="E46" s="383"/>
      <c r="F46" s="383"/>
      <c r="G46" s="383"/>
      <c r="H46" s="383"/>
      <c r="I46" s="383"/>
      <c r="J46" s="383"/>
    </row>
    <row r="47" spans="1:14" s="133" customFormat="1" ht="15" customHeight="1" x14ac:dyDescent="0.3">
      <c r="A47" s="132"/>
      <c r="B47" s="331"/>
      <c r="C47" s="332"/>
      <c r="D47" s="332"/>
      <c r="E47" s="332"/>
      <c r="F47" s="332"/>
      <c r="G47" s="332"/>
      <c r="H47" s="332"/>
      <c r="I47" s="332"/>
      <c r="J47" s="332"/>
    </row>
    <row r="48" spans="1:14" s="133" customFormat="1" ht="111.75" customHeight="1" x14ac:dyDescent="0.3">
      <c r="A48" s="132"/>
      <c r="B48" s="384" t="s">
        <v>63</v>
      </c>
      <c r="C48" s="383"/>
      <c r="D48" s="383"/>
      <c r="E48" s="383"/>
      <c r="F48" s="383"/>
      <c r="G48" s="383"/>
      <c r="H48" s="383"/>
      <c r="I48" s="383"/>
      <c r="J48" s="383"/>
    </row>
    <row r="49" spans="1:2" s="133" customFormat="1" ht="15" customHeight="1" x14ac:dyDescent="0.3">
      <c r="A49" s="132"/>
    </row>
    <row r="50" spans="1:2" s="133" customFormat="1" ht="14.25" x14ac:dyDescent="0.2"/>
    <row r="51" spans="1:2" s="133" customFormat="1" ht="14.25" x14ac:dyDescent="0.2">
      <c r="B51" s="133" t="s">
        <v>64</v>
      </c>
    </row>
    <row r="52" spans="1:2" s="133" customFormat="1" ht="14.25" x14ac:dyDescent="0.2">
      <c r="B52" s="133" t="s">
        <v>26</v>
      </c>
    </row>
    <row r="53" spans="1:2" s="133" customFormat="1" ht="14.25" x14ac:dyDescent="0.2">
      <c r="B53" s="133" t="s">
        <v>14</v>
      </c>
    </row>
    <row r="54" spans="1:2" s="133" customFormat="1" ht="14.25" x14ac:dyDescent="0.2">
      <c r="B54" s="133" t="s">
        <v>65</v>
      </c>
    </row>
    <row r="55" spans="1:2" s="133" customFormat="1" ht="14.25" x14ac:dyDescent="0.2">
      <c r="B55" s="133" t="s">
        <v>66</v>
      </c>
    </row>
    <row r="56" spans="1:2" s="133" customFormat="1" ht="14.25" x14ac:dyDescent="0.2">
      <c r="B56" s="133" t="s">
        <v>67</v>
      </c>
    </row>
    <row r="57" spans="1:2" s="133" customFormat="1" ht="14.25" x14ac:dyDescent="0.2">
      <c r="B57" s="133" t="s">
        <v>68</v>
      </c>
    </row>
    <row r="58" spans="1:2" s="133" customFormat="1" ht="14.25" x14ac:dyDescent="0.2">
      <c r="B58" s="138" t="s">
        <v>69</v>
      </c>
    </row>
    <row r="59" spans="1:2" s="133" customFormat="1" ht="14.25" x14ac:dyDescent="0.2"/>
    <row r="60" spans="1:2" s="133" customFormat="1" ht="14.25" x14ac:dyDescent="0.2"/>
    <row r="61" spans="1:2" s="133" customFormat="1" ht="14.25" x14ac:dyDescent="0.2"/>
    <row r="62" spans="1:2" s="133" customFormat="1" ht="14.25" x14ac:dyDescent="0.2"/>
    <row r="63" spans="1:2" s="133" customFormat="1" ht="14.25" x14ac:dyDescent="0.2"/>
    <row r="64" spans="1:2" s="133" customFormat="1" ht="14.25" x14ac:dyDescent="0.2"/>
    <row r="65" s="133" customFormat="1" ht="14.25" x14ac:dyDescent="0.2"/>
    <row r="66" s="133" customFormat="1" ht="14.25" x14ac:dyDescent="0.2"/>
    <row r="67" s="133" customFormat="1" ht="14.25" x14ac:dyDescent="0.2"/>
    <row r="68" s="133" customFormat="1" ht="14.25" x14ac:dyDescent="0.2"/>
    <row r="69" s="133" customFormat="1" ht="14.25" x14ac:dyDescent="0.2"/>
    <row r="70" s="133" customFormat="1" ht="14.25" x14ac:dyDescent="0.2"/>
    <row r="71" s="133" customFormat="1" ht="14.25" x14ac:dyDescent="0.2"/>
    <row r="72" s="133" customFormat="1" ht="14.25" x14ac:dyDescent="0.2"/>
    <row r="73" s="133" customFormat="1" ht="14.25" x14ac:dyDescent="0.2"/>
    <row r="74" s="133" customFormat="1" ht="14.25" x14ac:dyDescent="0.2"/>
    <row r="75" s="133" customFormat="1" ht="14.25" x14ac:dyDescent="0.2"/>
    <row r="76" s="133" customFormat="1" ht="14.25" x14ac:dyDescent="0.2"/>
    <row r="77" s="133" customFormat="1" ht="14.25" x14ac:dyDescent="0.2"/>
    <row r="78" s="133" customFormat="1" ht="14.25" x14ac:dyDescent="0.2"/>
    <row r="79" s="133" customFormat="1" ht="14.25" x14ac:dyDescent="0.2"/>
    <row r="80" s="133" customFormat="1" ht="14.25" x14ac:dyDescent="0.2"/>
    <row r="81" s="133" customFormat="1" ht="14.25" x14ac:dyDescent="0.2"/>
    <row r="82" s="133" customFormat="1" ht="14.25" x14ac:dyDescent="0.2"/>
    <row r="83" s="133" customFormat="1" ht="14.25" x14ac:dyDescent="0.2"/>
    <row r="84" s="133" customFormat="1" ht="14.25" x14ac:dyDescent="0.2"/>
    <row r="85" s="133" customFormat="1" ht="14.25" x14ac:dyDescent="0.2"/>
    <row r="86" s="133" customFormat="1" ht="14.25" x14ac:dyDescent="0.2"/>
    <row r="87" s="133" customFormat="1" ht="14.25" x14ac:dyDescent="0.2"/>
    <row r="88" s="133" customFormat="1" ht="14.25" x14ac:dyDescent="0.2"/>
    <row r="89" s="133" customFormat="1" ht="14.25" x14ac:dyDescent="0.2"/>
    <row r="90" s="133" customFormat="1" ht="14.25" x14ac:dyDescent="0.2"/>
    <row r="91" s="133" customFormat="1" ht="14.25" x14ac:dyDescent="0.2"/>
    <row r="92" s="133" customFormat="1" ht="14.25" x14ac:dyDescent="0.2"/>
    <row r="93" s="133" customFormat="1" ht="14.25" x14ac:dyDescent="0.2"/>
    <row r="94" s="133" customFormat="1" ht="14.25" x14ac:dyDescent="0.2"/>
    <row r="95" s="133" customFormat="1" ht="14.25" x14ac:dyDescent="0.2"/>
    <row r="96" s="133" customFormat="1" ht="14.25" x14ac:dyDescent="0.2"/>
    <row r="97" s="133" customFormat="1" ht="14.25" x14ac:dyDescent="0.2"/>
    <row r="98" s="133" customFormat="1" ht="14.25" x14ac:dyDescent="0.2"/>
    <row r="99" s="133" customFormat="1" ht="14.25" x14ac:dyDescent="0.2"/>
    <row r="100" s="133" customFormat="1" ht="14.25" x14ac:dyDescent="0.2"/>
    <row r="101" s="133" customFormat="1" ht="14.25" x14ac:dyDescent="0.2"/>
    <row r="102" s="133" customFormat="1" ht="14.25" x14ac:dyDescent="0.2"/>
    <row r="103" s="133" customFormat="1" ht="14.25" x14ac:dyDescent="0.2"/>
    <row r="104" s="133" customFormat="1" ht="14.25" x14ac:dyDescent="0.2"/>
    <row r="105" s="133" customFormat="1" ht="14.25" x14ac:dyDescent="0.2"/>
    <row r="106" s="133" customFormat="1" ht="14.25" x14ac:dyDescent="0.2"/>
    <row r="107" s="133" customFormat="1" ht="14.25" x14ac:dyDescent="0.2"/>
    <row r="108" s="133" customFormat="1" ht="14.25" x14ac:dyDescent="0.2"/>
    <row r="109" s="133" customFormat="1" ht="14.25" x14ac:dyDescent="0.2"/>
    <row r="110" s="133" customFormat="1" ht="14.25" x14ac:dyDescent="0.2"/>
    <row r="111" s="133" customFormat="1" ht="14.25" x14ac:dyDescent="0.2"/>
    <row r="112" s="133" customFormat="1" ht="14.25" x14ac:dyDescent="0.2"/>
    <row r="113" spans="12:14" s="133" customFormat="1" ht="14.25" x14ac:dyDescent="0.2"/>
    <row r="114" spans="12:14" s="133" customFormat="1" ht="14.25" x14ac:dyDescent="0.2"/>
    <row r="115" spans="12:14" s="133" customFormat="1" ht="14.25" x14ac:dyDescent="0.2"/>
    <row r="116" spans="12:14" s="133" customFormat="1" ht="14.25" x14ac:dyDescent="0.2"/>
    <row r="117" spans="12:14" s="133" customFormat="1" ht="14.25" x14ac:dyDescent="0.2"/>
    <row r="118" spans="12:14" s="133" customFormat="1" ht="14.25" x14ac:dyDescent="0.2"/>
    <row r="119" spans="12:14" s="133" customFormat="1" ht="14.25" x14ac:dyDescent="0.2"/>
    <row r="120" spans="12:14" s="133" customFormat="1" ht="14.25" x14ac:dyDescent="0.2"/>
    <row r="121" spans="12:14" s="133" customFormat="1" ht="14.25" x14ac:dyDescent="0.2"/>
    <row r="122" spans="12:14" s="133" customFormat="1" ht="14.25" x14ac:dyDescent="0.2"/>
    <row r="123" spans="12:14" s="133" customFormat="1" ht="14.25" x14ac:dyDescent="0.2"/>
    <row r="124" spans="12:14" s="133" customFormat="1" ht="14.25" x14ac:dyDescent="0.2"/>
    <row r="125" spans="12:14" s="133" customFormat="1" ht="14.25" x14ac:dyDescent="0.2"/>
    <row r="126" spans="12:14" s="133" customFormat="1" ht="14.25" x14ac:dyDescent="0.2"/>
    <row r="127" spans="12:14" s="133" customFormat="1" x14ac:dyDescent="0.25">
      <c r="L127" s="129"/>
      <c r="M127" s="129"/>
      <c r="N127" s="129"/>
    </row>
  </sheetData>
  <mergeCells count="3">
    <mergeCell ref="B45:J45"/>
    <mergeCell ref="B46:J46"/>
    <mergeCell ref="B48:J48"/>
  </mergeCells>
  <hyperlinks>
    <hyperlink ref="C12" r:id="rId1" xr:uid="{F7A71A5D-8F44-4008-A983-AF67CAFE5203}"/>
    <hyperlink ref="C11" r:id="rId2" xr:uid="{810E4157-85AC-411A-AD43-42E792C648BF}"/>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BA1-D508-4A8D-B720-32F6A44BB877}">
  <sheetPr>
    <tabColor rgb="FFCCFFCC"/>
  </sheetPr>
  <dimension ref="A2:Z84"/>
  <sheetViews>
    <sheetView showGridLines="0" tabSelected="1" topLeftCell="A46" zoomScale="80" zoomScaleNormal="80" workbookViewId="0">
      <selection activeCell="C2" sqref="C2"/>
    </sheetView>
  </sheetViews>
  <sheetFormatPr defaultRowHeight="15" x14ac:dyDescent="0.25"/>
  <cols>
    <col min="2" max="2" width="54.42578125" customWidth="1"/>
    <col min="3" max="3" width="23.140625" customWidth="1"/>
    <col min="4" max="4" width="15.42578125" customWidth="1"/>
    <col min="5" max="5" width="30.42578125" customWidth="1"/>
    <col min="6" max="6" width="14.5703125" customWidth="1"/>
    <col min="7" max="7" width="16.7109375" bestFit="1" customWidth="1"/>
    <col min="8" max="8" width="14.28515625" customWidth="1"/>
    <col min="9" max="9" width="15.28515625" customWidth="1"/>
    <col min="10" max="10" width="16.140625" customWidth="1"/>
    <col min="11" max="11" width="18" customWidth="1"/>
    <col min="12" max="12" width="15.85546875" customWidth="1"/>
    <col min="13" max="13" width="13.140625" customWidth="1"/>
    <col min="14" max="14" width="14.140625" customWidth="1"/>
    <col min="15" max="15" width="9" bestFit="1" customWidth="1"/>
    <col min="16" max="16" width="10" bestFit="1" customWidth="1"/>
    <col min="17" max="17" width="32.7109375" bestFit="1" customWidth="1"/>
    <col min="18" max="18" width="23.140625" bestFit="1" customWidth="1"/>
    <col min="19" max="19" width="23.7109375" bestFit="1" customWidth="1"/>
    <col min="20" max="20" width="25.5703125" customWidth="1"/>
    <col min="21" max="21" width="23.7109375" bestFit="1" customWidth="1"/>
    <col min="22" max="24" width="9" bestFit="1" customWidth="1"/>
  </cols>
  <sheetData>
    <row r="2" spans="2:26" ht="15.75" x14ac:dyDescent="0.25">
      <c r="B2" s="58" t="s">
        <v>70</v>
      </c>
      <c r="C2" s="200">
        <v>1</v>
      </c>
      <c r="D2" t="s">
        <v>71</v>
      </c>
      <c r="R2" s="101"/>
      <c r="S2" s="335"/>
    </row>
    <row r="3" spans="2:26" x14ac:dyDescent="0.25">
      <c r="D3" t="s">
        <v>360</v>
      </c>
      <c r="R3" s="101"/>
      <c r="S3" s="335"/>
    </row>
    <row r="4" spans="2:26" x14ac:dyDescent="0.25">
      <c r="D4" t="s">
        <v>72</v>
      </c>
      <c r="R4" s="101"/>
      <c r="S4" s="335"/>
    </row>
    <row r="5" spans="2:26" x14ac:dyDescent="0.25">
      <c r="R5" s="101"/>
      <c r="S5" s="335"/>
    </row>
    <row r="6" spans="2:26" ht="15.75" x14ac:dyDescent="0.25">
      <c r="B6" s="58" t="s">
        <v>73</v>
      </c>
      <c r="R6" s="101"/>
      <c r="S6" s="335"/>
    </row>
    <row r="7" spans="2:26" x14ac:dyDescent="0.25">
      <c r="B7" t="s">
        <v>74</v>
      </c>
      <c r="C7" s="200">
        <v>89</v>
      </c>
      <c r="D7" t="s">
        <v>75</v>
      </c>
      <c r="R7" s="101"/>
      <c r="S7" s="335"/>
    </row>
    <row r="8" spans="2:26" x14ac:dyDescent="0.25">
      <c r="B8" t="s">
        <v>76</v>
      </c>
      <c r="C8" s="240" t="str">
        <f>VLOOKUP($C$7,'2023 Fuel Share'!$A$2:$B$69,2,FALSE)</f>
        <v>Mason County PUD #3</v>
      </c>
      <c r="R8" s="101"/>
      <c r="S8" s="335"/>
    </row>
    <row r="9" spans="2:26" hidden="1" x14ac:dyDescent="0.25">
      <c r="C9" s="8"/>
      <c r="R9" s="101"/>
      <c r="S9" s="335"/>
    </row>
    <row r="10" spans="2:26" hidden="1" x14ac:dyDescent="0.25">
      <c r="R10" s="101"/>
      <c r="S10" s="335"/>
    </row>
    <row r="11" spans="2:26" ht="15.75" hidden="1" x14ac:dyDescent="0.25">
      <c r="B11" s="58" t="s">
        <v>77</v>
      </c>
      <c r="C11" s="241" t="s">
        <v>78</v>
      </c>
      <c r="R11" s="101"/>
      <c r="S11" s="335"/>
    </row>
    <row r="12" spans="2:26" ht="30" x14ac:dyDescent="0.25">
      <c r="B12" s="95" t="s">
        <v>79</v>
      </c>
      <c r="C12" s="5" t="str" cm="1">
        <f t="array" ref="C12">INDEX($D$12:$F$12,1,$C$2)</f>
        <v>Mason County PUD #3</v>
      </c>
      <c r="D12" s="237" t="str">
        <f>$C$8</f>
        <v>Mason County PUD #3</v>
      </c>
      <c r="E12" s="238" t="s">
        <v>364</v>
      </c>
      <c r="F12" s="239" t="s">
        <v>81</v>
      </c>
      <c r="H12" s="95" t="s">
        <v>79</v>
      </c>
      <c r="I12" s="342" t="s">
        <v>82</v>
      </c>
      <c r="J12" s="342" t="s">
        <v>83</v>
      </c>
      <c r="K12" s="342" t="s">
        <v>80</v>
      </c>
      <c r="L12" s="342" t="s">
        <v>364</v>
      </c>
      <c r="R12" s="101"/>
      <c r="S12" s="101"/>
    </row>
    <row r="13" spans="2:26" x14ac:dyDescent="0.25">
      <c r="B13" s="96" t="s">
        <v>84</v>
      </c>
      <c r="C13" s="97" cm="1">
        <f t="array" ref="C13">INDEX(D13:F13,1,$C$2)</f>
        <v>0</v>
      </c>
      <c r="D13" s="99">
        <f>VLOOKUP($C$7,'2023 Fuel Share'!$A$1:$Y$69,15,FALSE)</f>
        <v>0</v>
      </c>
      <c r="E13" s="366">
        <v>1.13210912170411E-3</v>
      </c>
      <c r="F13" s="364">
        <v>1.13210912170411E-3</v>
      </c>
      <c r="H13" s="96" t="s">
        <v>84</v>
      </c>
      <c r="I13" s="287">
        <v>1.0092503030439399E-3</v>
      </c>
      <c r="J13" s="287">
        <v>6.9126752737710755E-4</v>
      </c>
      <c r="K13" s="287">
        <v>6.2244750277957767E-4</v>
      </c>
      <c r="L13" s="369">
        <v>1.13210912170411E-3</v>
      </c>
      <c r="R13" t="s">
        <v>467</v>
      </c>
      <c r="S13" t="s">
        <v>468</v>
      </c>
      <c r="U13" s="101"/>
      <c r="V13" s="101"/>
      <c r="W13" s="101"/>
      <c r="X13" s="101"/>
      <c r="Y13" s="101"/>
      <c r="Z13" s="101"/>
    </row>
    <row r="14" spans="2:26" x14ac:dyDescent="0.25">
      <c r="B14" s="96" t="s">
        <v>85</v>
      </c>
      <c r="C14" s="97" cm="1">
        <f t="array" ref="C14">INDEX(D14:F14,1,$C$2)</f>
        <v>9.2527324650419934E-2</v>
      </c>
      <c r="D14" s="99">
        <f>VLOOKUP($C$7,'2023 Fuel Share'!$A$1:$Y$69,16,FALSE)</f>
        <v>9.2527324650419934E-2</v>
      </c>
      <c r="E14" s="366">
        <v>0.27365522310074791</v>
      </c>
      <c r="F14" s="364">
        <v>0.27365522310074791</v>
      </c>
      <c r="H14" s="96" t="s">
        <v>85</v>
      </c>
      <c r="I14" s="287">
        <v>0.20264262761264659</v>
      </c>
      <c r="J14" s="287">
        <v>0.25618723776164243</v>
      </c>
      <c r="K14" s="287">
        <v>0.23391033649281778</v>
      </c>
      <c r="L14" s="369">
        <v>0.27365522310074791</v>
      </c>
      <c r="Q14" t="s">
        <v>102</v>
      </c>
      <c r="R14" s="101">
        <v>0</v>
      </c>
      <c r="S14" s="362">
        <v>1.13210912170411E-3</v>
      </c>
    </row>
    <row r="15" spans="2:26" x14ac:dyDescent="0.25">
      <c r="B15" s="96" t="s">
        <v>86</v>
      </c>
      <c r="C15" s="97" cm="1">
        <f t="array" ref="C15">INDEX(D15:F15,1,$C$2)</f>
        <v>0</v>
      </c>
      <c r="D15" s="99">
        <f>VLOOKUP($C$7,'2023 Fuel Share'!$A$1:$Y$69,17,FALSE)</f>
        <v>0</v>
      </c>
      <c r="E15" s="366">
        <v>6.6111412977091402E-2</v>
      </c>
      <c r="F15" s="364">
        <v>6.6111412977091402E-2</v>
      </c>
      <c r="H15" s="96" t="s">
        <v>86</v>
      </c>
      <c r="I15" s="287">
        <v>0.1021527384220485</v>
      </c>
      <c r="J15" s="287">
        <v>9.22505790869277E-2</v>
      </c>
      <c r="K15" s="287">
        <v>8.6344125086767615E-2</v>
      </c>
      <c r="L15" s="369">
        <v>6.6111412977091402E-2</v>
      </c>
      <c r="Q15" t="s">
        <v>103</v>
      </c>
      <c r="R15" s="101">
        <v>9.2527324650419934E-2</v>
      </c>
      <c r="S15" s="362">
        <v>0.27365522310074791</v>
      </c>
    </row>
    <row r="16" spans="2:26" x14ac:dyDescent="0.25">
      <c r="B16" s="96" t="s">
        <v>87</v>
      </c>
      <c r="C16" s="97" cm="1">
        <f t="array" ref="C16">INDEX(D16:F16,1,$C$2)</f>
        <v>9.7024441936067712E-2</v>
      </c>
      <c r="D16" s="99">
        <f>VLOOKUP($C$7,'2023 Fuel Share'!$A$1:$Y$69,18,FALSE)</f>
        <v>9.7024441936067712E-2</v>
      </c>
      <c r="E16" s="366">
        <v>4.3378244616103762E-2</v>
      </c>
      <c r="F16" s="364">
        <v>4.3378244616103762E-2</v>
      </c>
      <c r="H16" s="96" t="s">
        <v>87</v>
      </c>
      <c r="I16" s="287">
        <v>4.7477673308823999E-2</v>
      </c>
      <c r="J16" s="287">
        <v>4.3715290145069252E-2</v>
      </c>
      <c r="K16" s="287">
        <v>4.273507282822183E-2</v>
      </c>
      <c r="L16" s="369">
        <v>4.3378244616103762E-2</v>
      </c>
      <c r="Q16" t="s">
        <v>104</v>
      </c>
      <c r="R16" s="101">
        <v>0</v>
      </c>
      <c r="S16" s="362">
        <v>6.6111412977091402E-2</v>
      </c>
    </row>
    <row r="17" spans="2:23" x14ac:dyDescent="0.25">
      <c r="B17" s="96" t="s">
        <v>88</v>
      </c>
      <c r="C17" s="97" cm="1">
        <f t="array" ref="C17">INDEX(D17:F17,1,$C$2)</f>
        <v>0</v>
      </c>
      <c r="D17" s="99">
        <f>VLOOKUP($C$7,'2023 Fuel Share'!$A$1:$Y$69,19,FALSE)</f>
        <v>0</v>
      </c>
      <c r="E17" s="366">
        <v>8.1587164005489741E-3</v>
      </c>
      <c r="F17" s="364">
        <v>8.1587164005489741E-3</v>
      </c>
      <c r="H17" s="96" t="s">
        <v>88</v>
      </c>
      <c r="I17" s="287">
        <v>4.4679625938562322E-3</v>
      </c>
      <c r="J17" s="287">
        <v>5.9121140202257373E-3</v>
      </c>
      <c r="K17" s="287">
        <v>7.5365832886198766E-3</v>
      </c>
      <c r="L17" s="369">
        <v>8.1587164005489741E-3</v>
      </c>
      <c r="Q17" t="s">
        <v>105</v>
      </c>
      <c r="R17" s="101">
        <v>9.7024441936067712E-2</v>
      </c>
      <c r="S17" s="362">
        <v>4.3378244616103762E-2</v>
      </c>
    </row>
    <row r="18" spans="2:23" x14ac:dyDescent="0.25">
      <c r="B18" s="96" t="s">
        <v>89</v>
      </c>
      <c r="C18" s="97" cm="1">
        <f t="array" ref="C18">INDEX(D18:F18,1,$C$2)</f>
        <v>0</v>
      </c>
      <c r="D18" s="99">
        <f>VLOOKUP($C$7,'2023 Fuel Share'!$A$1:$Y$69,20,FALSE)</f>
        <v>0</v>
      </c>
      <c r="E18" s="366">
        <v>2.2410944370282941E-3</v>
      </c>
      <c r="F18" s="364">
        <v>2.2410944370282941E-3</v>
      </c>
      <c r="H18" s="96" t="s">
        <v>89</v>
      </c>
      <c r="I18" s="287">
        <v>1.9761153430750311E-3</v>
      </c>
      <c r="J18" s="287">
        <v>2.1799571121899255E-3</v>
      </c>
      <c r="K18" s="287">
        <v>2.4132131187673154E-3</v>
      </c>
      <c r="L18" s="369">
        <v>2.2410944370282941E-3</v>
      </c>
      <c r="Q18" t="s">
        <v>106</v>
      </c>
      <c r="R18" s="101">
        <v>0</v>
      </c>
      <c r="S18" s="362">
        <v>8.1587164005489741E-3</v>
      </c>
    </row>
    <row r="19" spans="2:23" x14ac:dyDescent="0.25">
      <c r="B19" s="24" t="s">
        <v>90</v>
      </c>
      <c r="C19" s="98" cm="1">
        <f t="array" ref="C19">INDEX(D19:F19,1,$C$2)</f>
        <v>0.81044823341351235</v>
      </c>
      <c r="D19" s="100">
        <f>100%-SUM(D13:D18)</f>
        <v>0.81044823341351235</v>
      </c>
      <c r="E19" s="367">
        <v>0.60532319934677559</v>
      </c>
      <c r="F19" s="372">
        <v>0.60532319934677559</v>
      </c>
      <c r="H19" s="24" t="s">
        <v>366</v>
      </c>
      <c r="I19" s="288">
        <v>0.6402736324165057</v>
      </c>
      <c r="J19" s="288">
        <v>0.59906355434656777</v>
      </c>
      <c r="K19" s="288">
        <v>0.62643822168202601</v>
      </c>
      <c r="L19" s="370">
        <f>1-SUM(L13:L18)</f>
        <v>0.60532319934677559</v>
      </c>
      <c r="Q19" t="s">
        <v>107</v>
      </c>
      <c r="R19" s="101">
        <v>0</v>
      </c>
      <c r="S19" s="362">
        <v>2.2410944370282941E-3</v>
      </c>
    </row>
    <row r="20" spans="2:23" x14ac:dyDescent="0.25">
      <c r="C20" s="10"/>
      <c r="D20" s="10"/>
      <c r="E20" s="366"/>
      <c r="F20" s="366"/>
      <c r="I20" s="10"/>
      <c r="J20" s="10"/>
      <c r="L20" s="363"/>
      <c r="Q20" t="s">
        <v>108</v>
      </c>
      <c r="R20" s="101">
        <v>0.68106941587212988</v>
      </c>
      <c r="S20" s="362">
        <v>0.4919008051556199</v>
      </c>
      <c r="T20" s="363">
        <f>S20/S$25</f>
        <v>0.81262506655361377</v>
      </c>
    </row>
    <row r="21" spans="2:23" ht="45" x14ac:dyDescent="0.25">
      <c r="B21" s="95" t="s">
        <v>91</v>
      </c>
      <c r="C21" s="5" t="str">
        <f>C12</f>
        <v>Mason County PUD #3</v>
      </c>
      <c r="D21" s="237" t="str">
        <f>$C$8</f>
        <v>Mason County PUD #3</v>
      </c>
      <c r="E21" s="368" t="s">
        <v>81</v>
      </c>
      <c r="F21" s="373" t="s">
        <v>81</v>
      </c>
      <c r="H21" s="95" t="s">
        <v>91</v>
      </c>
      <c r="I21" s="341" t="s">
        <v>82</v>
      </c>
      <c r="J21" s="341" t="s">
        <v>83</v>
      </c>
      <c r="K21" s="341" t="s">
        <v>80</v>
      </c>
      <c r="L21" s="371" t="s">
        <v>364</v>
      </c>
      <c r="Q21" t="s">
        <v>109</v>
      </c>
      <c r="R21" s="101">
        <v>0</v>
      </c>
      <c r="S21" s="362">
        <v>2.1633655583980804E-4</v>
      </c>
      <c r="T21" s="363">
        <f t="shared" ref="T21:T25" si="0">S21/S$25</f>
        <v>3.5739016127791568E-4</v>
      </c>
    </row>
    <row r="22" spans="2:23" x14ac:dyDescent="0.25">
      <c r="B22" s="96" t="s">
        <v>92</v>
      </c>
      <c r="C22" s="97" cm="1">
        <f t="array" ref="C22">INDEX(D22:F22,1,$C$2)</f>
        <v>0.84036140470508014</v>
      </c>
      <c r="D22" s="99">
        <f>VLOOKUP($C$7,'2023 Fuel Share'!$A$1:$Y$69,21,FALSE)/$D$19</f>
        <v>0.84036140470508014</v>
      </c>
      <c r="E22" s="366">
        <v>0.81262506655361377</v>
      </c>
      <c r="F22" s="364">
        <v>0.81262506655361377</v>
      </c>
      <c r="H22" s="96" t="s">
        <v>92</v>
      </c>
      <c r="I22" s="287">
        <v>0.92394656002575692</v>
      </c>
      <c r="J22" s="287">
        <v>0.88658027959827534</v>
      </c>
      <c r="K22" s="287">
        <v>0.86276939728301438</v>
      </c>
      <c r="L22" s="369">
        <v>0.81262506655361377</v>
      </c>
      <c r="M22" s="294">
        <f>N22/$L$19</f>
        <v>0.81265801897117129</v>
      </c>
      <c r="N22" s="101">
        <v>0.49192075201844204</v>
      </c>
      <c r="Q22" t="s">
        <v>110</v>
      </c>
      <c r="R22" s="101">
        <v>0.12916328749635603</v>
      </c>
      <c r="S22" s="362">
        <v>0.10380989658590008</v>
      </c>
      <c r="T22" s="363">
        <f t="shared" si="0"/>
        <v>0.1714949909369487</v>
      </c>
    </row>
    <row r="23" spans="2:23" x14ac:dyDescent="0.25">
      <c r="B23" s="96" t="s">
        <v>93</v>
      </c>
      <c r="C23" s="97" cm="1">
        <f t="array" ref="C23">INDEX(D23:F23,1,$C$2)</f>
        <v>0</v>
      </c>
      <c r="D23" s="99">
        <f>VLOOKUP($C$7,'2023 Fuel Share'!$A$1:$Y$69,22,FALSE)/$D$19</f>
        <v>0</v>
      </c>
      <c r="E23" s="366">
        <v>3.5739016127791568E-4</v>
      </c>
      <c r="F23" s="364">
        <v>3.5739016127791568E-4</v>
      </c>
      <c r="H23" s="96" t="s">
        <v>93</v>
      </c>
      <c r="I23" s="287">
        <v>5.9102974126771507E-5</v>
      </c>
      <c r="J23" s="287">
        <v>6.7118580983422922E-4</v>
      </c>
      <c r="K23" s="287">
        <v>4.4614316464264525E-4</v>
      </c>
      <c r="L23" s="369">
        <v>3.5739016127791568E-4</v>
      </c>
      <c r="M23" s="294">
        <f t="shared" ref="M23:M25" si="1">N23/$L$19</f>
        <v>3.5740613492339234E-4</v>
      </c>
      <c r="N23" s="101">
        <v>2.1634622505799318E-4</v>
      </c>
      <c r="Q23" t="s">
        <v>111</v>
      </c>
      <c r="R23" s="101">
        <v>2.1553004502643697E-4</v>
      </c>
      <c r="S23" s="362">
        <v>9.3961610494157771E-3</v>
      </c>
      <c r="T23" s="363">
        <f t="shared" si="0"/>
        <v>1.5522552348159607E-2</v>
      </c>
    </row>
    <row r="24" spans="2:23" x14ac:dyDescent="0.25">
      <c r="B24" s="96" t="s">
        <v>94</v>
      </c>
      <c r="C24" s="97" cm="1">
        <f t="array" ref="C24">INDEX(D24:F24,1,$C$2)</f>
        <v>0.15937265598363451</v>
      </c>
      <c r="D24" s="99">
        <f>VLOOKUP($C$7,'2023 Fuel Share'!$A$1:$Y$69,23,FALSE)/$D$19</f>
        <v>0.15937265598363451</v>
      </c>
      <c r="E24" s="366">
        <v>0.1714949909369487</v>
      </c>
      <c r="F24" s="364">
        <v>0.1714949909369487</v>
      </c>
      <c r="H24" s="96" t="s">
        <v>94</v>
      </c>
      <c r="I24" s="287">
        <v>7.159174977911098E-2</v>
      </c>
      <c r="J24" s="287">
        <v>0.1033163779238849</v>
      </c>
      <c r="K24" s="287">
        <v>0.12356933672768022</v>
      </c>
      <c r="L24" s="369">
        <v>0.1714949909369487</v>
      </c>
      <c r="M24" s="294">
        <f t="shared" si="1"/>
        <v>0.17143313601854102</v>
      </c>
      <c r="N24" s="101">
        <v>0.1037724543687942</v>
      </c>
      <c r="S24" s="362"/>
      <c r="T24" s="101">
        <f t="shared" si="0"/>
        <v>0</v>
      </c>
    </row>
    <row r="25" spans="2:23" x14ac:dyDescent="0.25">
      <c r="B25" s="24" t="s">
        <v>95</v>
      </c>
      <c r="C25" s="98" cm="1">
        <f t="array" ref="C25">INDEX(D25:F25,1,$C$2)</f>
        <v>2.6593931128537332E-4</v>
      </c>
      <c r="D25" s="100">
        <f>VLOOKUP($C$7,'2023 Fuel Share'!$A$1:$Y$69,24,FALSE)/$D$19</f>
        <v>2.6593931128537332E-4</v>
      </c>
      <c r="E25" s="367">
        <v>1.5522552348159607E-2</v>
      </c>
      <c r="F25" s="365">
        <v>1.5522552348159607E-2</v>
      </c>
      <c r="H25" s="24" t="s">
        <v>95</v>
      </c>
      <c r="I25" s="288">
        <v>4.4025872210053706E-3</v>
      </c>
      <c r="J25" s="288">
        <v>9.4321566680055959E-3</v>
      </c>
      <c r="K25" s="288">
        <v>1.3215122824662726E-2</v>
      </c>
      <c r="L25" s="370">
        <v>1.5522552348159607E-2</v>
      </c>
      <c r="M25" s="294">
        <f t="shared" si="1"/>
        <v>1.5523246132642131E-2</v>
      </c>
      <c r="N25" s="101">
        <v>9.3965810132583955E-3</v>
      </c>
      <c r="S25" s="362">
        <f>SUM(S20:S23)</f>
        <v>0.60532319934677559</v>
      </c>
      <c r="T25" s="101">
        <f t="shared" si="0"/>
        <v>1</v>
      </c>
    </row>
    <row r="26" spans="2:23" hidden="1" x14ac:dyDescent="0.25">
      <c r="S26" s="362"/>
    </row>
    <row r="27" spans="2:23" hidden="1" x14ac:dyDescent="0.25">
      <c r="S27" s="362"/>
    </row>
    <row r="28" spans="2:23" x14ac:dyDescent="0.25">
      <c r="S28" s="362"/>
    </row>
    <row r="29" spans="2:23" ht="15.75" x14ac:dyDescent="0.25">
      <c r="B29" s="58" t="str">
        <f>_xlfn.CONCAT("3) CI Results for: ",IF($C$2=1,_xlfn.CONCAT(C7, ": ",D12),F12))</f>
        <v>3) CI Results for: 89: Mason County PUD #3</v>
      </c>
      <c r="L29" s="246" t="s">
        <v>96</v>
      </c>
    </row>
    <row r="30" spans="2:23" ht="60" x14ac:dyDescent="0.25">
      <c r="B30" s="11" t="s">
        <v>469</v>
      </c>
      <c r="C30" s="14" t="s">
        <v>97</v>
      </c>
      <c r="D30" s="13" t="s">
        <v>98</v>
      </c>
      <c r="E30" s="13" t="s">
        <v>86</v>
      </c>
      <c r="F30" s="13" t="s">
        <v>88</v>
      </c>
      <c r="G30" s="13" t="s">
        <v>99</v>
      </c>
      <c r="H30" s="13" t="s">
        <v>100</v>
      </c>
      <c r="I30" s="16" t="s">
        <v>101</v>
      </c>
      <c r="L30" s="339" t="s">
        <v>102</v>
      </c>
      <c r="M30" s="339" t="s">
        <v>103</v>
      </c>
      <c r="N30" s="339" t="s">
        <v>104</v>
      </c>
      <c r="O30" s="339" t="s">
        <v>105</v>
      </c>
      <c r="P30" s="339" t="s">
        <v>106</v>
      </c>
      <c r="Q30" s="339" t="s">
        <v>107</v>
      </c>
      <c r="R30" s="339" t="s">
        <v>108</v>
      </c>
      <c r="S30" s="339" t="s">
        <v>109</v>
      </c>
      <c r="T30" s="339" t="s">
        <v>110</v>
      </c>
      <c r="U30" s="339" t="s">
        <v>111</v>
      </c>
      <c r="V30" s="339" t="s">
        <v>112</v>
      </c>
    </row>
    <row r="31" spans="2:23" x14ac:dyDescent="0.25">
      <c r="B31" s="12" t="s">
        <v>113</v>
      </c>
      <c r="C31" s="17">
        <f>EF_Tables!C33*(1000000/EF_Tables!$E$5/(1-EF_Tables!$C$29)*EF_Tables!$C$5)/1000000</f>
        <v>0</v>
      </c>
      <c r="D31" s="17">
        <f>EF_Tables!D33*(1000000/EF_Tables!$E$9/(1-EF_Tables!$C$29)*EF_Tables!$C$9)/1000000</f>
        <v>2.1283799660711695</v>
      </c>
      <c r="E31" s="17">
        <f>EF_Tables!E33*(1000000/EF_Tables!$E$14/(1-EF_Tables!$C$29)*EF_Tables!$C$14)/1000000</f>
        <v>0</v>
      </c>
      <c r="F31" s="17">
        <f>EF_Tables!F33*(1000000/EF_Tables!$E$17/(1-EF_Tables!$C$29)*EF_Tables!$C$17)/1000000</f>
        <v>0</v>
      </c>
      <c r="G31" s="17">
        <f>EF_Tables!G33*(1000000/EF_Tables!$E$21/(1-EF_Tables!$C$29)*EF_Tables!$C$21)/1000000</f>
        <v>9.8387611841948802E-2</v>
      </c>
      <c r="H31" s="17">
        <v>0</v>
      </c>
      <c r="I31" s="235">
        <f>SUM(C31:H31)</f>
        <v>2.2267675779131184</v>
      </c>
      <c r="L31" s="294">
        <v>1.1638428164646131E-4</v>
      </c>
      <c r="M31" s="294">
        <v>0.16051295715833339</v>
      </c>
      <c r="N31" s="294">
        <v>1.3121671453298401E-3</v>
      </c>
      <c r="O31" s="294">
        <v>7.4581760395391536E-2</v>
      </c>
      <c r="P31" s="294">
        <v>3.1745125423752546E-2</v>
      </c>
      <c r="Q31" s="294">
        <v>5.766709895114135E-4</v>
      </c>
      <c r="R31" s="294">
        <v>0.62560029787375548</v>
      </c>
      <c r="S31" s="294">
        <v>0</v>
      </c>
      <c r="T31" s="294">
        <v>7.5945556658143482E-2</v>
      </c>
      <c r="U31" s="294">
        <v>2.9609080074135912E-2</v>
      </c>
      <c r="V31" s="294">
        <v>1</v>
      </c>
      <c r="W31" s="101"/>
    </row>
    <row r="32" spans="2:23" x14ac:dyDescent="0.25">
      <c r="B32" s="12" t="s">
        <v>114</v>
      </c>
      <c r="C32" s="17">
        <f>EF_Tables!C34*(1000000/EF_Tables!$E$5/(1-EF_Tables!$C$29)*EF_Tables!$C$5)/1000000</f>
        <v>0</v>
      </c>
      <c r="D32" s="17">
        <f>EF_Tables!D34*(1000000/EF_Tables!$E$9/(1-EF_Tables!$C$29)*EF_Tables!$C$9)/1000000</f>
        <v>6.6243391803265608</v>
      </c>
      <c r="E32" s="17">
        <f>EF_Tables!E34*(1000000/EF_Tables!$E$14/(1-EF_Tables!$C$29)*EF_Tables!$C$14)/1000000</f>
        <v>0</v>
      </c>
      <c r="F32" s="17">
        <f>EF_Tables!F34*(1000000/EF_Tables!$E$17/(1-EF_Tables!$C$29)*EF_Tables!$C$17)/1000000</f>
        <v>0</v>
      </c>
      <c r="G32" s="17">
        <f>EF_Tables!G34*(1000000/EF_Tables!$E$21/(1-EF_Tables!$C$29)*EF_Tables!$C$21)/1000000</f>
        <v>0.41029524941570167</v>
      </c>
      <c r="H32" s="17">
        <v>0</v>
      </c>
      <c r="I32" s="235">
        <f t="shared" ref="I32:I35" si="2">SUM(C32:H32)</f>
        <v>7.0346344297422627</v>
      </c>
      <c r="Q32" s="101">
        <f>1-L31-M31-N31-O31-P31-Q31</f>
        <v>0.73115493460603476</v>
      </c>
      <c r="R32" s="101">
        <f>R31/Q32</f>
        <v>0.85563301054768259</v>
      </c>
      <c r="S32" s="101">
        <f>S31/Q32</f>
        <v>0</v>
      </c>
      <c r="T32" s="101">
        <f>T31/Q32</f>
        <v>0.10387067509715286</v>
      </c>
      <c r="U32" s="101">
        <f>U31/Q32</f>
        <v>4.049631435516475E-2</v>
      </c>
      <c r="V32" s="295"/>
    </row>
    <row r="33" spans="2:22" x14ac:dyDescent="0.25">
      <c r="B33" s="12" t="s">
        <v>116</v>
      </c>
      <c r="C33" s="17">
        <f>EF_Tables!C35*(1000000/EF_Tables!$E$5/(1-EF_Tables!$C$29)*EF_Tables!$C$5)/1000000</f>
        <v>0</v>
      </c>
      <c r="D33" s="17">
        <f>EF_Tables!D35*(1000000/EF_Tables!$E$9/(1-EF_Tables!$C$29)*EF_Tables!$C$9)/1000000</f>
        <v>53.567781562286932</v>
      </c>
      <c r="E33" s="17">
        <f>EF_Tables!E35*(1000000/EF_Tables!$E$14/(1-EF_Tables!$C$29)*EF_Tables!$C$14)/1000000</f>
        <v>0</v>
      </c>
      <c r="F33" s="17">
        <f>EF_Tables!F35*(1000000/EF_Tables!$E$17/(1-EF_Tables!$C$29)*EF_Tables!$C$17)/1000000</f>
        <v>0</v>
      </c>
      <c r="G33" s="17">
        <f>EF_Tables!G35*(1000000/EF_Tables!$E$21/(1-EF_Tables!$C$29)*EF_Tables!$C$21)/1000000</f>
        <v>0.67195376741690749</v>
      </c>
      <c r="H33" s="17">
        <v>0</v>
      </c>
      <c r="I33" s="235">
        <f t="shared" si="2"/>
        <v>54.239735329703841</v>
      </c>
      <c r="K33" t="s">
        <v>115</v>
      </c>
      <c r="L33" s="294">
        <v>6.3639304184456185E-4</v>
      </c>
      <c r="M33" s="294">
        <v>0.25863529136721142</v>
      </c>
      <c r="N33" s="294">
        <v>9.2250583193361213E-2</v>
      </c>
      <c r="O33" s="294">
        <v>4.3635256089941767E-2</v>
      </c>
      <c r="P33" s="294">
        <v>5.9669887997005813E-3</v>
      </c>
      <c r="Q33" s="294">
        <v>2.1799572092283288E-3</v>
      </c>
      <c r="R33" s="294">
        <v>0.53049636498339492</v>
      </c>
      <c r="S33" s="294">
        <v>4.0208297476455537E-4</v>
      </c>
      <c r="T33" s="294">
        <v>6.0146620790339486E-2</v>
      </c>
      <c r="U33" s="294">
        <v>5.650461550213209E-3</v>
      </c>
      <c r="V33" s="294">
        <v>1</v>
      </c>
    </row>
    <row r="34" spans="2:22" x14ac:dyDescent="0.25">
      <c r="B34" s="12" t="s">
        <v>117</v>
      </c>
      <c r="C34" s="17">
        <f>EF_Tables!C36*(1000000/EF_Tables!$E$5/(1-EF_Tables!$C$29)*EF_Tables!$C$5)/1000000</f>
        <v>0</v>
      </c>
      <c r="D34" s="17">
        <f>EF_Tables!D36*(1000000/EF_Tables!$E$9/(1-EF_Tables!$C$29)*EF_Tables!$C$9)/1000000</f>
        <v>0.29317252833850499</v>
      </c>
      <c r="E34" s="17">
        <f>EF_Tables!E36*(1000000/EF_Tables!$E$14/(1-EF_Tables!$C$29)*EF_Tables!$C$14)/1000000</f>
        <v>0</v>
      </c>
      <c r="F34" s="17">
        <f>EF_Tables!F36*(1000000/EF_Tables!$E$17/(1-EF_Tables!$C$29)*EF_Tables!$C$17)/1000000</f>
        <v>0</v>
      </c>
      <c r="G34" s="17">
        <f>EF_Tables!G36*(1000000/EF_Tables!$E$21/(1-EF_Tables!$C$29)*EF_Tables!$C$21)/1000000</f>
        <v>4.8340719993880789E-3</v>
      </c>
      <c r="H34" s="17">
        <v>0</v>
      </c>
      <c r="I34" s="235">
        <f t="shared" si="2"/>
        <v>0.29800660033789306</v>
      </c>
      <c r="Q34" s="101">
        <f>1-L33-M33-N33-O33-P33-Q33</f>
        <v>0.59669553029871203</v>
      </c>
      <c r="R34" s="101">
        <f>R33/Q34</f>
        <v>0.88905704508599703</v>
      </c>
      <c r="S34" s="101">
        <f>S33/Q34</f>
        <v>6.7384948327544605E-4</v>
      </c>
      <c r="T34" s="101">
        <f>T33/Q34</f>
        <v>0.10079951622937322</v>
      </c>
      <c r="U34" s="101">
        <f>U33/Q34</f>
        <v>9.4695892013545481E-3</v>
      </c>
    </row>
    <row r="35" spans="2:22" x14ac:dyDescent="0.25">
      <c r="B35" s="12" t="s">
        <v>118</v>
      </c>
      <c r="C35" s="17">
        <f>EF_Tables!C37*(1000000/EF_Tables!$E$5/(1-EF_Tables!$C$29)*EF_Tables!$C$5)/1000000</f>
        <v>0</v>
      </c>
      <c r="D35" s="17">
        <f>EF_Tables!D37*(1000000/EF_Tables!$E$9/(1-EF_Tables!$C$29)*EF_Tables!$C$9)/1000000</f>
        <v>1396.7831552316127</v>
      </c>
      <c r="E35" s="17">
        <f>EF_Tables!E37*(1000000/EF_Tables!$E$14/(1-EF_Tables!$C$29)*EF_Tables!$C$14)/1000000</f>
        <v>0</v>
      </c>
      <c r="F35" s="17">
        <f>EF_Tables!F37*(1000000/EF_Tables!$E$17/(1-EF_Tables!$C$29)*EF_Tables!$C$17)/1000000</f>
        <v>0</v>
      </c>
      <c r="G35" s="17">
        <f>EF_Tables!G37*(1000000/EF_Tables!$E$21/(1-EF_Tables!$C$29)*EF_Tables!$C$21)/1000000</f>
        <v>248.34358904957787</v>
      </c>
      <c r="H35" s="17">
        <v>0</v>
      </c>
      <c r="I35" s="235">
        <f t="shared" si="2"/>
        <v>1645.1267442811904</v>
      </c>
      <c r="K35" t="s">
        <v>365</v>
      </c>
      <c r="L35" s="101">
        <v>1.1321597216134226E-3</v>
      </c>
      <c r="M35" s="101">
        <v>0.27366717259340845</v>
      </c>
      <c r="N35" s="101">
        <v>6.6114367843753311E-2</v>
      </c>
      <c r="O35" s="101">
        <v>4.3379890555866073E-2</v>
      </c>
      <c r="P35" s="101">
        <v>8.1590810564837104E-3</v>
      </c>
      <c r="Q35" s="101">
        <v>2.2411946033224325E-3</v>
      </c>
      <c r="R35" s="101">
        <v>0.49192075201844204</v>
      </c>
      <c r="S35" s="101">
        <v>2.1634622505799318E-4</v>
      </c>
      <c r="T35" s="101">
        <v>0.1037724543687942</v>
      </c>
      <c r="U35" s="101">
        <v>9.3965810132583955E-3</v>
      </c>
      <c r="V35" s="101">
        <f>SUM(L35:U35)</f>
        <v>0.99999999999999989</v>
      </c>
    </row>
    <row r="36" spans="2:22" x14ac:dyDescent="0.25">
      <c r="B36" s="12" t="s">
        <v>119</v>
      </c>
      <c r="C36" s="17">
        <f>C31*EF_Tables!$C$69+C32*EF_Tables!$C$70+C33*EF_Tables!$C$67+C34*EF_Tables!$C$68+C35</f>
        <v>0</v>
      </c>
      <c r="D36" s="17">
        <f>D31*EF_Tables!$C$69+D32*EF_Tables!$C$70+D33*EF_Tables!$C$67+D34*EF_Tables!$C$68+D35</f>
        <v>2840.3862344827144</v>
      </c>
      <c r="E36" s="17">
        <f>E31*EF_Tables!$C$69+E32*EF_Tables!$C$70+E33*EF_Tables!$C$67+E34*EF_Tables!$C$68+E35</f>
        <v>0</v>
      </c>
      <c r="F36" s="17">
        <f>F31*EF_Tables!$C$69+F32*EF_Tables!$C$70+F33*EF_Tables!$C$67+F34*EF_Tables!$C$68+F35</f>
        <v>0</v>
      </c>
      <c r="G36" s="17">
        <f>G31*EF_Tables!$C$69+G32*EF_Tables!$C$70+G33*EF_Tables!$C$67+G34*EF_Tables!$C$68+G35</f>
        <v>267.5343777587122</v>
      </c>
      <c r="H36" s="17">
        <f>H31*EF_Tables!$C$69+H32*EF_Tables!$C$70+H33*EF_Tables!$C$67+H34*EF_Tables!$C$68+H35</f>
        <v>0</v>
      </c>
      <c r="I36" s="236">
        <f>I31*EF_Tables!$C$69+I32*EF_Tables!$C$70+I33*EF_Tables!$C$67+I34*EF_Tables!$C$68+I35</f>
        <v>3107.9206122414266</v>
      </c>
      <c r="R36" s="294">
        <f>R35/$V$36</f>
        <v>0.81268093067556502</v>
      </c>
      <c r="S36" s="294">
        <f t="shared" ref="S36:U36" si="3">S35/$V$36</f>
        <v>3.5741621146668693E-4</v>
      </c>
      <c r="T36" s="294">
        <f t="shared" si="3"/>
        <v>0.17143796932510302</v>
      </c>
      <c r="U36" s="294">
        <f t="shared" si="3"/>
        <v>1.5523683787865263E-2</v>
      </c>
      <c r="V36" s="101">
        <f>SUM(R35:U35)</f>
        <v>0.60530613362555263</v>
      </c>
    </row>
    <row r="37" spans="2:22" x14ac:dyDescent="0.25">
      <c r="B37" s="94" t="s">
        <v>120</v>
      </c>
      <c r="C37" s="22">
        <f>C36/EF_Tables!$I$92</f>
        <v>0</v>
      </c>
      <c r="D37" s="22">
        <f>D36/EF_Tables!$I$92</f>
        <v>2.692166708030399</v>
      </c>
      <c r="E37" s="22">
        <f>E36/EF_Tables!$I$92</f>
        <v>0</v>
      </c>
      <c r="F37" s="22">
        <f>F36/EF_Tables!$I$92</f>
        <v>0</v>
      </c>
      <c r="G37" s="22">
        <f>G36/EF_Tables!$I$92</f>
        <v>0.2535736641417724</v>
      </c>
      <c r="H37" s="22">
        <f>H36/EF_Tables!$I$92</f>
        <v>0</v>
      </c>
      <c r="I37" s="313">
        <f>I36/EF_Tables!$I$92</f>
        <v>2.9457403721721716</v>
      </c>
      <c r="S37" s="101"/>
    </row>
    <row r="38" spans="2:22" x14ac:dyDescent="0.25">
      <c r="B38" s="94" t="s">
        <v>121</v>
      </c>
      <c r="C38" s="22"/>
      <c r="D38" s="22"/>
      <c r="E38" s="22"/>
      <c r="F38" s="22"/>
      <c r="G38" s="22"/>
      <c r="H38" s="22"/>
      <c r="I38" s="281">
        <f>I37/EF_Tables!$E$94</f>
        <v>10.604665339819817</v>
      </c>
      <c r="J38" s="224"/>
    </row>
    <row r="39" spans="2:22" hidden="1" x14ac:dyDescent="0.25">
      <c r="I39" s="224"/>
      <c r="K39" s="224"/>
    </row>
    <row r="40" spans="2:22" hidden="1" x14ac:dyDescent="0.25">
      <c r="I40" s="224"/>
      <c r="J40" s="224"/>
      <c r="K40" s="224"/>
    </row>
    <row r="41" spans="2:22" ht="60" x14ac:dyDescent="0.25">
      <c r="B41" s="11" t="s">
        <v>470</v>
      </c>
      <c r="C41" s="14" t="s">
        <v>97</v>
      </c>
      <c r="D41" s="13" t="s">
        <v>98</v>
      </c>
      <c r="E41" s="13" t="s">
        <v>86</v>
      </c>
      <c r="F41" s="13" t="s">
        <v>88</v>
      </c>
      <c r="G41" s="13" t="s">
        <v>89</v>
      </c>
      <c r="H41" s="15" t="s">
        <v>100</v>
      </c>
      <c r="I41" s="16" t="s">
        <v>122</v>
      </c>
      <c r="J41" s="234" t="s">
        <v>123</v>
      </c>
    </row>
    <row r="42" spans="2:22" x14ac:dyDescent="0.25">
      <c r="B42" s="12" t="s">
        <v>113</v>
      </c>
      <c r="C42" s="17">
        <f>EF_Tables!O50*EF_Tables!$C$5/(1-EF_Tables!$C$29)*1000000/EF_Tables!$G$95</f>
        <v>0</v>
      </c>
      <c r="D42" s="17">
        <f>EF_Tables!P50*EF_Tables!$C$9/(1-EF_Tables!$C$29)*1000000/EF_Tables!$G$95</f>
        <v>0.4339313162635608</v>
      </c>
      <c r="E42" s="17">
        <f>EF_Tables!Q50*EF_Tables!$C$14/(1-EF_Tables!$C$29)*1000000/EF_Tables!$G$95</f>
        <v>0</v>
      </c>
      <c r="F42" s="17">
        <f>EF_Tables!R50*EF_Tables!$C$17/(1-EF_Tables!$C$29)*1000000/EF_Tables!$G$95</f>
        <v>0</v>
      </c>
      <c r="G42" s="17">
        <f>EF_Tables!S50*EF_Tables!$C$20/(1-EF_Tables!$C$29)*1000000/EF_Tables!$G$95</f>
        <v>0</v>
      </c>
      <c r="H42" s="230">
        <v>0</v>
      </c>
      <c r="I42" s="18">
        <f>SUM(C42:H42)</f>
        <v>0.4339313162635608</v>
      </c>
      <c r="J42" s="19"/>
    </row>
    <row r="43" spans="2:22" x14ac:dyDescent="0.25">
      <c r="B43" s="12" t="s">
        <v>114</v>
      </c>
      <c r="C43" s="17">
        <f>EF_Tables!O51*EF_Tables!$C$5/(1-EF_Tables!$C$29)*1000000/EF_Tables!$G$95</f>
        <v>0</v>
      </c>
      <c r="D43" s="17">
        <f>EF_Tables!P51*EF_Tables!$C$9/(1-EF_Tables!$C$29)*1000000/EF_Tables!$G$95</f>
        <v>4.8030587679727494</v>
      </c>
      <c r="E43" s="17">
        <f>EF_Tables!Q51*EF_Tables!$C$14/(1-EF_Tables!$C$29)*1000000/EF_Tables!$G$95</f>
        <v>0</v>
      </c>
      <c r="F43" s="17">
        <f>EF_Tables!R51*EF_Tables!$C$17/(1-EF_Tables!$C$29)*1000000/EF_Tables!$G$95</f>
        <v>0</v>
      </c>
      <c r="G43" s="17">
        <f>EF_Tables!S51*EF_Tables!$C$20/(1-EF_Tables!$C$29)*1000000/EF_Tables!$G$95</f>
        <v>0</v>
      </c>
      <c r="H43" s="231">
        <v>0</v>
      </c>
      <c r="I43" s="18">
        <f t="shared" ref="I43:I45" si="4">SUM(C43:H43)</f>
        <v>4.8030587679727494</v>
      </c>
      <c r="J43" s="19"/>
    </row>
    <row r="44" spans="2:22" x14ac:dyDescent="0.25">
      <c r="B44" s="12" t="s">
        <v>116</v>
      </c>
      <c r="C44" s="17">
        <f>EF_Tables!O58*EF_Tables!$C$5/(1-EF_Tables!$C$29)*1000000/EF_Tables!$G$95</f>
        <v>0</v>
      </c>
      <c r="D44" s="17">
        <f>EF_Tables!P58*EF_Tables!$C$9/(1-EF_Tables!$C$29)*1000000/EF_Tables!$G$95</f>
        <v>0.2152255245282638</v>
      </c>
      <c r="E44" s="17">
        <f>EF_Tables!Q58*EF_Tables!$C$14/(1-EF_Tables!$C$29)*1000000/EF_Tables!$G$95</f>
        <v>0</v>
      </c>
      <c r="F44" s="17">
        <f>EF_Tables!R58*EF_Tables!$C$17/(1-EF_Tables!$C$29)*1000000/EF_Tables!$G$95</f>
        <v>0</v>
      </c>
      <c r="G44" s="17">
        <f>EF_Tables!S58*EF_Tables!$C$20/(1-EF_Tables!$C$29)*1000000/EF_Tables!$G$95</f>
        <v>0</v>
      </c>
      <c r="H44" s="231">
        <v>0</v>
      </c>
      <c r="I44" s="18">
        <f t="shared" si="4"/>
        <v>0.2152255245282638</v>
      </c>
      <c r="J44" s="19"/>
    </row>
    <row r="45" spans="2:22" x14ac:dyDescent="0.25">
      <c r="B45" s="12" t="s">
        <v>117</v>
      </c>
      <c r="C45" s="17">
        <f>EF_Tables!O59*EF_Tables!$C$5/(1-EF_Tables!$C$29)*1000000/EF_Tables!$G$95</f>
        <v>0</v>
      </c>
      <c r="D45" s="17">
        <f>EF_Tables!P59*EF_Tables!$C$9/(1-EF_Tables!$C$29)*1000000/EF_Tables!$G$95</f>
        <v>2.9002226725274735E-2</v>
      </c>
      <c r="E45" s="17">
        <f>EF_Tables!Q59*EF_Tables!$C$14/(1-EF_Tables!$C$29)*1000000/EF_Tables!$G$95</f>
        <v>0</v>
      </c>
      <c r="F45" s="17">
        <f>EF_Tables!R59*EF_Tables!$C$17/(1-EF_Tables!$C$29)*1000000/EF_Tables!$G$95</f>
        <v>0</v>
      </c>
      <c r="G45" s="17">
        <f>EF_Tables!S59*EF_Tables!$C$20/(1-EF_Tables!$C$29)*1000000/EF_Tables!$G$95</f>
        <v>0</v>
      </c>
      <c r="H45" s="231">
        <v>0</v>
      </c>
      <c r="I45" s="18">
        <f t="shared" si="4"/>
        <v>2.9002226725274735E-2</v>
      </c>
      <c r="J45" s="19"/>
    </row>
    <row r="46" spans="2:22" x14ac:dyDescent="0.25">
      <c r="B46" s="12" t="s">
        <v>118</v>
      </c>
      <c r="C46" s="17">
        <f>EF_Tables!O60*EF_Tables!$C$5/(1-EF_Tables!$C$29)*1000000/EF_Tables!$G$95</f>
        <v>0</v>
      </c>
      <c r="D46" s="17">
        <f>EF_Tables!P60*EF_Tables!$C$9/(1-EF_Tables!$C$29)*1000000/EF_Tables!$G$95</f>
        <v>12209.121147542526</v>
      </c>
      <c r="E46" s="17">
        <f>EF_Tables!Q60*EF_Tables!$C$14/(1-EF_Tables!$C$29)*1000000/EF_Tables!$G$95</f>
        <v>0</v>
      </c>
      <c r="F46" s="17">
        <f>EF_Tables!R60*EF_Tables!$C$17/(1-EF_Tables!$C$29)*1000000/EF_Tables!$G$95</f>
        <v>0</v>
      </c>
      <c r="G46" s="17">
        <f>EF_Tables!S60*EF_Tables!$C$20/(1-EF_Tables!$C$29)*1000000/EF_Tables!$G$95</f>
        <v>0</v>
      </c>
      <c r="H46" s="233">
        <f>EF_Tables!C42*EF_Tables!D24*EF_Tables!C22*EF_Tables!C41/(1-EF_Tables!$C$29)*1000000/EF_Tables!$G$95</f>
        <v>0</v>
      </c>
      <c r="I46" s="18">
        <f>SUM(C46:H46)</f>
        <v>12209.121147542526</v>
      </c>
      <c r="J46" s="19"/>
    </row>
    <row r="47" spans="2:22" x14ac:dyDescent="0.25">
      <c r="B47" s="12" t="s">
        <v>119</v>
      </c>
      <c r="C47" s="17">
        <f>C42*EF_Tables!$C$69+C43*EF_Tables!$C$70+C44*EF_Tables!$C$67+C45*EF_Tables!$C$68+C46</f>
        <v>0</v>
      </c>
      <c r="D47" s="17">
        <f>D42*EF_Tables!$C$69+D43*EF_Tables!$C$70+D44*EF_Tables!$C$67+D45*EF_Tables!$C$68+D46</f>
        <v>12232.044532267129</v>
      </c>
      <c r="E47" s="17">
        <f>E42*EF_Tables!$C$69+E43*EF_Tables!$C$70+E44*EF_Tables!$C$67+E45*EF_Tables!$C$68+E46</f>
        <v>0</v>
      </c>
      <c r="F47" s="17">
        <f>F42*EF_Tables!$C$69+F43*EF_Tables!$C$70+F44*EF_Tables!$C$67+F45*EF_Tables!$C$68+F46</f>
        <v>0</v>
      </c>
      <c r="G47" s="17">
        <f>G42*EF_Tables!$C$69+G43*EF_Tables!$C$70+G44*EF_Tables!$C$67+G45*EF_Tables!$C$68+G46</f>
        <v>0</v>
      </c>
      <c r="H47" s="232">
        <f>H42*EF_Tables!$C$69+H43*EF_Tables!$C$70+H44*EF_Tables!$C$67+H45*EF_Tables!$C$68+H46</f>
        <v>0</v>
      </c>
      <c r="I47" s="20">
        <f>I42*EF_Tables!$C$69+I43*EF_Tables!$C$70+I44*EF_Tables!$C$67+I45*EF_Tables!$C$68+I46</f>
        <v>12232.044532267129</v>
      </c>
      <c r="J47" s="21"/>
      <c r="K47" s="303"/>
    </row>
    <row r="48" spans="2:22" x14ac:dyDescent="0.25">
      <c r="B48" s="94" t="s">
        <v>120</v>
      </c>
      <c r="C48" s="22">
        <f>C47/EF_Tables!$I$92</f>
        <v>0</v>
      </c>
      <c r="D48" s="22">
        <f>D47/EF_Tables!$I$92</f>
        <v>11.593741252908204</v>
      </c>
      <c r="E48" s="22">
        <f>E47/EF_Tables!$I$92</f>
        <v>0</v>
      </c>
      <c r="F48" s="22">
        <f>F47/EF_Tables!$I$92</f>
        <v>0</v>
      </c>
      <c r="G48" s="22">
        <f>G47/EF_Tables!$I$92</f>
        <v>0</v>
      </c>
      <c r="H48" s="22">
        <f>H47/EF_Tables!$I$92</f>
        <v>0</v>
      </c>
      <c r="I48" s="312">
        <f>I47/EF_Tables!$I$92</f>
        <v>11.593741252908204</v>
      </c>
      <c r="J48" s="314">
        <f>SUM(I37,I48)</f>
        <v>14.539481625080375</v>
      </c>
    </row>
    <row r="49" spans="2:15" x14ac:dyDescent="0.25">
      <c r="B49" s="94" t="s">
        <v>121</v>
      </c>
      <c r="C49" s="22"/>
      <c r="D49" s="22"/>
      <c r="E49" s="22"/>
      <c r="F49" s="22"/>
      <c r="G49" s="22"/>
      <c r="H49" s="22"/>
      <c r="I49" s="23">
        <f>I48/EF_Tables!$E$94</f>
        <v>41.737468510469533</v>
      </c>
      <c r="J49" s="93">
        <f>SUM(I38,I49)</f>
        <v>52.342133850289351</v>
      </c>
    </row>
    <row r="50" spans="2:15" ht="15.75" customHeight="1" x14ac:dyDescent="0.25"/>
    <row r="53" spans="2:15" hidden="1" x14ac:dyDescent="0.25">
      <c r="B53" s="11" t="s">
        <v>124</v>
      </c>
      <c r="C53" s="256" t="s">
        <v>125</v>
      </c>
      <c r="D53" s="257"/>
      <c r="E53" s="258"/>
      <c r="F53" s="259" t="s">
        <v>126</v>
      </c>
      <c r="G53" s="260"/>
      <c r="H53" s="261"/>
      <c r="I53" s="261"/>
      <c r="J53" s="262"/>
      <c r="K53" s="261"/>
      <c r="L53" s="263" t="s">
        <v>127</v>
      </c>
      <c r="M53" s="261"/>
      <c r="N53" s="261"/>
      <c r="O53" s="247"/>
    </row>
    <row r="54" spans="2:15" ht="60" hidden="1" x14ac:dyDescent="0.25">
      <c r="B54" s="11" t="s">
        <v>128</v>
      </c>
      <c r="C54" s="264" t="s">
        <v>129</v>
      </c>
      <c r="D54" s="265" t="s">
        <v>130</v>
      </c>
      <c r="E54" s="265" t="s">
        <v>131</v>
      </c>
      <c r="F54" s="265" t="s">
        <v>132</v>
      </c>
      <c r="G54" s="265" t="s">
        <v>133</v>
      </c>
      <c r="H54" s="266" t="s">
        <v>134</v>
      </c>
      <c r="I54" s="267"/>
      <c r="J54" s="267"/>
      <c r="K54" s="266" t="s">
        <v>135</v>
      </c>
      <c r="L54" s="268" t="s">
        <v>136</v>
      </c>
      <c r="M54" s="265"/>
      <c r="N54" s="266" t="s">
        <v>135</v>
      </c>
      <c r="O54" s="16" t="s">
        <v>137</v>
      </c>
    </row>
    <row r="55" spans="2:15" hidden="1" x14ac:dyDescent="0.25">
      <c r="B55" s="12" t="s">
        <v>113</v>
      </c>
      <c r="C55" s="269">
        <v>1.6808291773636474E-2</v>
      </c>
      <c r="D55" s="269">
        <v>5.3964170285703776</v>
      </c>
      <c r="E55" s="269">
        <v>2.0040453723857565</v>
      </c>
      <c r="F55" s="269">
        <v>3.5203717200190054E-2</v>
      </c>
      <c r="G55" s="269">
        <v>4.3210626817304594E-2</v>
      </c>
      <c r="H55" s="269">
        <v>0</v>
      </c>
      <c r="I55" s="269"/>
      <c r="J55" s="269"/>
      <c r="K55" s="270">
        <v>7.4956850367472656</v>
      </c>
      <c r="L55" s="305">
        <v>2.2767877755866124</v>
      </c>
      <c r="M55" s="305"/>
      <c r="N55" s="270">
        <v>2.2767877755866124</v>
      </c>
      <c r="O55" s="19"/>
    </row>
    <row r="56" spans="2:15" hidden="1" x14ac:dyDescent="0.25">
      <c r="B56" s="12" t="s">
        <v>114</v>
      </c>
      <c r="C56" s="269">
        <v>3.5737949026949427E-2</v>
      </c>
      <c r="D56" s="269">
        <v>16.795730708613917</v>
      </c>
      <c r="E56" s="269">
        <v>0.80813167613449122</v>
      </c>
      <c r="F56" s="269">
        <v>0.14783534292407199</v>
      </c>
      <c r="G56" s="269">
        <v>0.18019661800405409</v>
      </c>
      <c r="H56" s="269">
        <v>0</v>
      </c>
      <c r="I56" s="269"/>
      <c r="J56" s="269"/>
      <c r="K56" s="270">
        <v>17.967632294703481</v>
      </c>
      <c r="L56" s="305">
        <v>28.186687334106782</v>
      </c>
      <c r="M56" s="305"/>
      <c r="N56" s="270">
        <v>28.186687334106782</v>
      </c>
      <c r="O56" s="19"/>
    </row>
    <row r="57" spans="2:15" hidden="1" x14ac:dyDescent="0.25">
      <c r="B57" s="12" t="s">
        <v>116</v>
      </c>
      <c r="C57" s="269">
        <v>0.47303035758975037</v>
      </c>
      <c r="D57" s="269">
        <v>135.81883555269158</v>
      </c>
      <c r="E57" s="269">
        <v>39.709017764080969</v>
      </c>
      <c r="F57" s="269">
        <v>0.1632478661566521</v>
      </c>
      <c r="G57" s="269">
        <v>0.29511381502965001</v>
      </c>
      <c r="H57" s="269">
        <v>0</v>
      </c>
      <c r="I57" s="269"/>
      <c r="J57" s="269"/>
      <c r="K57" s="270">
        <v>176.45924535554857</v>
      </c>
      <c r="L57" s="305">
        <v>5.2603600753628585</v>
      </c>
      <c r="M57" s="305"/>
      <c r="N57" s="270">
        <v>5.2603600753628585</v>
      </c>
      <c r="O57" s="19"/>
    </row>
    <row r="58" spans="2:15" hidden="1" x14ac:dyDescent="0.25">
      <c r="B58" s="12" t="s">
        <v>117</v>
      </c>
      <c r="C58" s="269">
        <v>6.0196703970831912E-4</v>
      </c>
      <c r="D58" s="269">
        <v>0.74332649689206753</v>
      </c>
      <c r="E58" s="269">
        <v>9.6051473380697958E-3</v>
      </c>
      <c r="F58" s="269">
        <v>8.9010902858908708E-4</v>
      </c>
      <c r="G58" s="269">
        <v>2.1230648580950694E-3</v>
      </c>
      <c r="H58" s="269">
        <v>0</v>
      </c>
      <c r="I58" s="269"/>
      <c r="J58" s="269"/>
      <c r="K58" s="270">
        <v>0.75654678515652984</v>
      </c>
      <c r="L58" s="305">
        <v>0.66032532212984529</v>
      </c>
      <c r="M58" s="305"/>
      <c r="N58" s="270">
        <v>0.66032532212984529</v>
      </c>
      <c r="O58" s="19"/>
    </row>
    <row r="59" spans="2:15" hidden="1" x14ac:dyDescent="0.25">
      <c r="B59" s="12" t="s">
        <v>118</v>
      </c>
      <c r="C59" s="269">
        <v>31.176445945534038</v>
      </c>
      <c r="D59" s="269">
        <v>3541.4843797961639</v>
      </c>
      <c r="E59" s="269">
        <v>460.68907530524638</v>
      </c>
      <c r="F59" s="269">
        <v>72.154500548437866</v>
      </c>
      <c r="G59" s="269">
        <v>109.06944429274205</v>
      </c>
      <c r="H59" s="269">
        <v>0</v>
      </c>
      <c r="I59" s="269"/>
      <c r="J59" s="269"/>
      <c r="K59" s="270">
        <v>4214.5738458881242</v>
      </c>
      <c r="L59" s="305">
        <v>57805.660277158517</v>
      </c>
      <c r="M59" s="305"/>
      <c r="N59" s="270">
        <v>57805.660277158517</v>
      </c>
      <c r="O59" s="19"/>
    </row>
    <row r="60" spans="2:15" hidden="1" x14ac:dyDescent="0.25">
      <c r="B60" s="12" t="s">
        <v>119</v>
      </c>
      <c r="C60" s="269">
        <v>43.290136539990584</v>
      </c>
      <c r="D60" s="269">
        <v>7201.678688873204</v>
      </c>
      <c r="E60" s="269">
        <v>1463.7927159299718</v>
      </c>
      <c r="F60" s="269">
        <v>76.842980626552134</v>
      </c>
      <c r="G60" s="269">
        <v>117.49780223044927</v>
      </c>
      <c r="H60" s="269">
        <v>0</v>
      </c>
      <c r="I60" s="269">
        <v>0</v>
      </c>
      <c r="J60" s="269">
        <v>0</v>
      </c>
      <c r="K60" s="271">
        <v>8903.1023242001665</v>
      </c>
      <c r="L60" s="305">
        <v>58185.335579415267</v>
      </c>
      <c r="M60" s="305"/>
      <c r="N60" s="270">
        <v>58185.335579415267</v>
      </c>
      <c r="O60" s="21"/>
    </row>
    <row r="61" spans="2:15" hidden="1" x14ac:dyDescent="0.25">
      <c r="B61" s="248" t="s">
        <v>120</v>
      </c>
      <c r="C61" s="22">
        <v>4.1031132655196013E-2</v>
      </c>
      <c r="D61" s="22">
        <v>6.8258743732601497</v>
      </c>
      <c r="E61" s="22">
        <v>1.3874078001936787</v>
      </c>
      <c r="F61" s="22">
        <v>7.2833092794615695E-2</v>
      </c>
      <c r="G61" s="22">
        <v>0.11136642882976221</v>
      </c>
      <c r="H61" s="22">
        <v>0</v>
      </c>
      <c r="I61" s="22">
        <v>0</v>
      </c>
      <c r="J61" s="22">
        <v>0</v>
      </c>
      <c r="K61" s="23">
        <v>8.4385128277334012</v>
      </c>
      <c r="L61" s="22">
        <v>55.149057350295976</v>
      </c>
      <c r="M61" s="22"/>
      <c r="N61" s="23">
        <v>55.149057350295976</v>
      </c>
      <c r="O61" s="249">
        <v>63.587570178029381</v>
      </c>
    </row>
    <row r="62" spans="2:15" hidden="1" x14ac:dyDescent="0.25">
      <c r="B62" s="250"/>
      <c r="C62" s="255"/>
      <c r="D62" s="255"/>
      <c r="E62" s="255"/>
      <c r="F62" s="255"/>
      <c r="G62" s="255"/>
      <c r="H62" s="255"/>
      <c r="K62" s="253">
        <v>30.378646179840242</v>
      </c>
      <c r="L62" s="254"/>
      <c r="M62" s="251"/>
      <c r="N62" s="251"/>
      <c r="O62" s="252">
        <v>228.91525264090575</v>
      </c>
    </row>
    <row r="64" spans="2:15" ht="15.75" x14ac:dyDescent="0.25">
      <c r="B64" s="381" t="s">
        <v>471</v>
      </c>
      <c r="C64" s="243"/>
      <c r="L64" s="243"/>
    </row>
    <row r="65" spans="1:10" ht="60" x14ac:dyDescent="0.25">
      <c r="A65" s="243"/>
      <c r="B65" s="11" t="s">
        <v>469</v>
      </c>
      <c r="C65" s="14" t="s">
        <v>97</v>
      </c>
      <c r="D65" s="13" t="s">
        <v>98</v>
      </c>
      <c r="E65" s="13" t="s">
        <v>86</v>
      </c>
      <c r="F65" s="13" t="s">
        <v>88</v>
      </c>
      <c r="G65" s="13" t="s">
        <v>99</v>
      </c>
      <c r="H65" s="13" t="s">
        <v>100</v>
      </c>
      <c r="I65" s="16" t="s">
        <v>101</v>
      </c>
    </row>
    <row r="66" spans="1:10" x14ac:dyDescent="0.25">
      <c r="A66" s="243"/>
      <c r="B66" s="12" t="s">
        <v>113</v>
      </c>
      <c r="C66" s="17">
        <v>2.0729311766831852E-2</v>
      </c>
      <c r="D66" s="17">
        <v>6.2948139553251918</v>
      </c>
      <c r="E66" s="17">
        <v>1.5340198224109609</v>
      </c>
      <c r="F66" s="17">
        <v>3.9642293634456184E-2</v>
      </c>
      <c r="G66" s="17">
        <v>4.3987698444960463E-2</v>
      </c>
      <c r="H66" s="17">
        <v>0</v>
      </c>
      <c r="I66" s="235">
        <v>7.9331930815824006</v>
      </c>
    </row>
    <row r="67" spans="1:10" x14ac:dyDescent="0.25">
      <c r="A67" s="243"/>
      <c r="B67" s="12" t="s">
        <v>114</v>
      </c>
      <c r="C67" s="17">
        <v>4.4074858841321903E-2</v>
      </c>
      <c r="D67" s="17">
        <v>19.591888376068624</v>
      </c>
      <c r="E67" s="17">
        <v>0.61859378404825738</v>
      </c>
      <c r="F67" s="17">
        <v>0.16647480833969844</v>
      </c>
      <c r="G67" s="17">
        <v>0.18343715602824251</v>
      </c>
      <c r="H67" s="17">
        <v>0</v>
      </c>
      <c r="I67" s="235">
        <v>20.60446898332615</v>
      </c>
    </row>
    <row r="68" spans="1:10" x14ac:dyDescent="0.25">
      <c r="A68" s="243"/>
      <c r="B68" s="12" t="s">
        <v>116</v>
      </c>
      <c r="C68" s="17">
        <v>0.58337836406634747</v>
      </c>
      <c r="D68" s="17">
        <v>158.4299910304737</v>
      </c>
      <c r="E68" s="17">
        <v>30.395729167574867</v>
      </c>
      <c r="F68" s="17">
        <v>0.18383058267907756</v>
      </c>
      <c r="G68" s="17">
        <v>0.30042094870207764</v>
      </c>
      <c r="H68" s="17">
        <v>0</v>
      </c>
      <c r="I68" s="235">
        <v>189.89335009349605</v>
      </c>
    </row>
    <row r="69" spans="1:10" x14ac:dyDescent="0.25">
      <c r="A69" s="243"/>
      <c r="B69" s="12" t="s">
        <v>117</v>
      </c>
      <c r="C69" s="17">
        <v>7.4239325491973565E-4</v>
      </c>
      <c r="D69" s="17">
        <v>0.86707568766952137</v>
      </c>
      <c r="E69" s="17">
        <v>7.3523716662342682E-3</v>
      </c>
      <c r="F69" s="17">
        <v>1.0023362952653943E-3</v>
      </c>
      <c r="G69" s="17">
        <v>2.1612446667767203E-3</v>
      </c>
      <c r="H69" s="17">
        <v>0</v>
      </c>
      <c r="I69" s="235">
        <v>0.87833403355271744</v>
      </c>
    </row>
    <row r="70" spans="1:10" x14ac:dyDescent="0.25">
      <c r="A70" s="243"/>
      <c r="B70" s="12" t="s">
        <v>118</v>
      </c>
      <c r="C70" s="17">
        <v>38.44925329059398</v>
      </c>
      <c r="D70" s="17">
        <v>4131.0716311361411</v>
      </c>
      <c r="E70" s="17">
        <v>352.63980707438327</v>
      </c>
      <c r="F70" s="17">
        <v>81.251928071199828</v>
      </c>
      <c r="G70" s="17">
        <v>111.0308777836846</v>
      </c>
      <c r="H70" s="17">
        <v>0</v>
      </c>
      <c r="I70" s="235">
        <v>4714.4434973560028</v>
      </c>
    </row>
    <row r="71" spans="1:10" x14ac:dyDescent="0.25">
      <c r="A71" s="243"/>
      <c r="B71" s="12" t="s">
        <v>119</v>
      </c>
      <c r="C71" s="17">
        <v>53.388812429690311</v>
      </c>
      <c r="D71" s="17">
        <v>8400.6160518133256</v>
      </c>
      <c r="E71" s="17">
        <v>1120.4771474131685</v>
      </c>
      <c r="F71" s="17">
        <v>86.531543939574675</v>
      </c>
      <c r="G71" s="17">
        <v>119.61080579346718</v>
      </c>
      <c r="H71" s="17">
        <v>0</v>
      </c>
      <c r="I71" s="236">
        <v>9780.6243613892257</v>
      </c>
    </row>
    <row r="72" spans="1:10" x14ac:dyDescent="0.25">
      <c r="A72" s="243"/>
      <c r="B72" s="94" t="s">
        <v>120</v>
      </c>
      <c r="C72" s="22">
        <v>5.0602830579717949E-2</v>
      </c>
      <c r="D72" s="22">
        <v>7.962247734860032</v>
      </c>
      <c r="E72" s="22">
        <v>1.0620074258752923</v>
      </c>
      <c r="F72" s="22">
        <v>8.2016078996741903E-2</v>
      </c>
      <c r="G72" s="22">
        <v>0.11336916978704699</v>
      </c>
      <c r="H72" s="22">
        <v>0</v>
      </c>
      <c r="I72" s="313">
        <v>9.2702432400988304</v>
      </c>
    </row>
    <row r="73" spans="1:10" x14ac:dyDescent="0.25">
      <c r="A73" s="243"/>
      <c r="B73" s="94" t="s">
        <v>121</v>
      </c>
      <c r="C73" s="22"/>
      <c r="D73" s="22"/>
      <c r="E73" s="22"/>
      <c r="F73" s="22"/>
      <c r="G73" s="22"/>
      <c r="H73" s="22"/>
      <c r="I73" s="281">
        <v>33.372875664355789</v>
      </c>
      <c r="J73" s="224"/>
    </row>
    <row r="74" spans="1:10" x14ac:dyDescent="0.25">
      <c r="A74" s="243"/>
      <c r="I74" s="224"/>
    </row>
    <row r="75" spans="1:10" x14ac:dyDescent="0.25">
      <c r="A75" s="243"/>
      <c r="I75" s="224"/>
      <c r="J75" s="224"/>
    </row>
    <row r="76" spans="1:10" ht="60" x14ac:dyDescent="0.25">
      <c r="A76" s="243"/>
      <c r="B76" s="11" t="s">
        <v>470</v>
      </c>
      <c r="C76" s="14" t="s">
        <v>97</v>
      </c>
      <c r="D76" s="13" t="s">
        <v>98</v>
      </c>
      <c r="E76" s="13" t="s">
        <v>86</v>
      </c>
      <c r="F76" s="13" t="s">
        <v>88</v>
      </c>
      <c r="G76" s="13" t="s">
        <v>89</v>
      </c>
      <c r="H76" s="15" t="s">
        <v>100</v>
      </c>
      <c r="I76" s="16" t="s">
        <v>122</v>
      </c>
      <c r="J76" s="234" t="s">
        <v>123</v>
      </c>
    </row>
    <row r="77" spans="1:10" x14ac:dyDescent="0.25">
      <c r="A77" s="243"/>
      <c r="B77" s="12" t="s">
        <v>113</v>
      </c>
      <c r="C77" s="17">
        <v>3.003128868203146E-3</v>
      </c>
      <c r="D77" s="17">
        <v>1.2833784140106659</v>
      </c>
      <c r="E77" s="17">
        <v>0.31083437171678335</v>
      </c>
      <c r="F77" s="17">
        <v>0.33500745459376358</v>
      </c>
      <c r="G77" s="17">
        <v>0.43688242226125817</v>
      </c>
      <c r="H77" s="230">
        <v>0</v>
      </c>
      <c r="I77" s="18">
        <v>2.3691057914506741</v>
      </c>
      <c r="J77" s="19"/>
    </row>
    <row r="78" spans="1:10" x14ac:dyDescent="0.25">
      <c r="A78" s="243"/>
      <c r="B78" s="12" t="s">
        <v>114</v>
      </c>
      <c r="C78" s="17">
        <v>4.9053233970939601E-2</v>
      </c>
      <c r="D78" s="17">
        <v>14.205340137969944</v>
      </c>
      <c r="E78" s="17">
        <v>2.6317310138687655</v>
      </c>
      <c r="F78" s="17">
        <v>11.799422866378816</v>
      </c>
      <c r="G78" s="17">
        <v>1.905647945665736</v>
      </c>
      <c r="H78" s="231">
        <v>0</v>
      </c>
      <c r="I78" s="18">
        <v>30.591195197854198</v>
      </c>
      <c r="J78" s="19"/>
    </row>
    <row r="79" spans="1:10" x14ac:dyDescent="0.25">
      <c r="A79" s="243"/>
      <c r="B79" s="12" t="s">
        <v>116</v>
      </c>
      <c r="C79" s="17">
        <v>1.1435877825308142E-2</v>
      </c>
      <c r="D79" s="17">
        <v>0.63654265541860355</v>
      </c>
      <c r="E79" s="17">
        <v>0.2072229144778556</v>
      </c>
      <c r="F79" s="17">
        <v>1.2249509217588757</v>
      </c>
      <c r="G79" s="17">
        <v>3.1073062832616096</v>
      </c>
      <c r="H79" s="231">
        <v>0</v>
      </c>
      <c r="I79" s="18">
        <v>5.1874586527422526</v>
      </c>
      <c r="J79" s="19"/>
    </row>
    <row r="80" spans="1:10" x14ac:dyDescent="0.25">
      <c r="B80" s="12" t="s">
        <v>117</v>
      </c>
      <c r="C80" s="17">
        <v>2.2149982742909187E-3</v>
      </c>
      <c r="D80" s="17">
        <v>8.5775859778817354E-2</v>
      </c>
      <c r="E80" s="17">
        <v>0.331556663164569</v>
      </c>
      <c r="F80" s="17">
        <v>0.16366776407634251</v>
      </c>
      <c r="G80" s="17">
        <v>6.0410050892411738E-3</v>
      </c>
      <c r="H80" s="231">
        <v>0</v>
      </c>
      <c r="I80" s="18">
        <v>0.58925629038326099</v>
      </c>
      <c r="J80" s="19"/>
    </row>
    <row r="81" spans="2:10" x14ac:dyDescent="0.25">
      <c r="B81" s="12" t="s">
        <v>118</v>
      </c>
      <c r="C81" s="17">
        <v>306.00280087933521</v>
      </c>
      <c r="D81" s="17">
        <v>36109.222698460952</v>
      </c>
      <c r="E81" s="17">
        <v>20382.817133292017</v>
      </c>
      <c r="F81" s="17">
        <v>-22.954671820249281</v>
      </c>
      <c r="G81" s="17">
        <v>-12.901298790587029</v>
      </c>
      <c r="H81" s="233">
        <v>6.1706745518405661</v>
      </c>
      <c r="I81" s="18">
        <v>56768.35733657331</v>
      </c>
      <c r="J81" s="19"/>
    </row>
    <row r="82" spans="2:10" x14ac:dyDescent="0.25">
      <c r="B82" s="12" t="s">
        <v>119</v>
      </c>
      <c r="C82" s="17">
        <v>307.03521071572874</v>
      </c>
      <c r="D82" s="17">
        <v>36177.020011143839</v>
      </c>
      <c r="E82" s="17">
        <v>20491.905936209696</v>
      </c>
      <c r="F82" s="17">
        <v>76.028151703885186</v>
      </c>
      <c r="G82" s="17">
        <v>70.937784319164635</v>
      </c>
      <c r="H82" s="232">
        <v>6.1706745518405661</v>
      </c>
      <c r="I82" s="20">
        <v>57129.097768644155</v>
      </c>
      <c r="J82" s="21"/>
    </row>
    <row r="83" spans="2:10" x14ac:dyDescent="0.25">
      <c r="B83" s="94" t="s">
        <v>120</v>
      </c>
      <c r="C83" s="22">
        <v>0.29101322997804213</v>
      </c>
      <c r="D83" s="22">
        <v>34.289199013629315</v>
      </c>
      <c r="E83" s="22">
        <v>19.422579322421363</v>
      </c>
      <c r="F83" s="22">
        <v>7.2060783989667643E-2</v>
      </c>
      <c r="G83" s="22">
        <v>6.7236046621763801E-2</v>
      </c>
      <c r="H83" s="22">
        <v>5.8486709986400875E-3</v>
      </c>
      <c r="I83" s="312">
        <v>54.147937067638793</v>
      </c>
      <c r="J83" s="314">
        <v>63.418180307737622</v>
      </c>
    </row>
    <row r="84" spans="2:10" x14ac:dyDescent="0.25">
      <c r="B84" s="94" t="s">
        <v>121</v>
      </c>
      <c r="C84" s="22"/>
      <c r="D84" s="22"/>
      <c r="E84" s="22"/>
      <c r="F84" s="22"/>
      <c r="G84" s="22"/>
      <c r="H84" s="22"/>
      <c r="I84" s="23">
        <v>194.93257344349965</v>
      </c>
      <c r="J84" s="93">
        <v>228.30544910785545</v>
      </c>
    </row>
  </sheetData>
  <conditionalFormatting sqref="K62:L62">
    <cfRule type="expression" dxfId="0" priority="1">
      <formula>$J$367="OK"</formula>
    </cfRule>
  </conditionalFormatting>
  <dataValidations count="1">
    <dataValidation type="list" allowBlank="1" showInputMessage="1" showErrorMessage="1" sqref="C2" xr:uid="{03DA13FA-0F59-49BA-AE68-663F61340497}">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CC4EB-7B1D-41BA-BB9F-D65B4442AC27}">
          <x14:formula1>
            <xm:f>'2023 Fuel Share'!$A$2:$A$69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BE85-B73B-46A3-B6F0-0CE1A76C520E}">
  <sheetPr>
    <tabColor rgb="FFFF89FF"/>
  </sheetPr>
  <dimension ref="A1:Y100"/>
  <sheetViews>
    <sheetView zoomScale="90" zoomScaleNormal="90" workbookViewId="0">
      <pane xSplit="2" ySplit="1" topLeftCell="C40" activePane="bottomRight" state="frozen"/>
      <selection pane="topRight" activeCell="C1" sqref="C1"/>
      <selection pane="bottomLeft" activeCell="A2" sqref="A2"/>
      <selection pane="bottomRight" activeCell="O72" activeCellId="2" sqref="O1:X1 O43:X43 O72:X72"/>
    </sheetView>
  </sheetViews>
  <sheetFormatPr defaultRowHeight="15" x14ac:dyDescent="0.25"/>
  <cols>
    <col min="1" max="1" width="20.140625" bestFit="1" customWidth="1"/>
    <col min="2" max="2" width="48.7109375" customWidth="1"/>
    <col min="3" max="3" width="12.85546875" bestFit="1" customWidth="1"/>
    <col min="4" max="5" width="11.42578125" bestFit="1" customWidth="1"/>
    <col min="6" max="6" width="10" bestFit="1" customWidth="1"/>
    <col min="7" max="7" width="12.7109375" bestFit="1" customWidth="1"/>
    <col min="8" max="8" width="11.28515625" bestFit="1" customWidth="1"/>
    <col min="9" max="9" width="15.140625" customWidth="1"/>
    <col min="10" max="10" width="11.5703125" customWidth="1"/>
    <col min="11" max="11" width="11.42578125" bestFit="1" customWidth="1"/>
    <col min="12" max="12" width="10" bestFit="1" customWidth="1"/>
    <col min="13" max="13" width="12.42578125" bestFit="1" customWidth="1"/>
    <col min="14" max="14" width="15.7109375" customWidth="1"/>
    <col min="15" max="15" width="10.7109375" bestFit="1" customWidth="1"/>
    <col min="16" max="16" width="12.28515625" bestFit="1" customWidth="1"/>
    <col min="17" max="17" width="10.85546875" bestFit="1" customWidth="1"/>
    <col min="18" max="18" width="14.28515625" customWidth="1"/>
    <col min="19" max="19" width="12.7109375" bestFit="1" customWidth="1"/>
    <col min="20" max="20" width="11.28515625" bestFit="1" customWidth="1"/>
    <col min="21" max="21" width="13.140625" customWidth="1"/>
    <col min="22" max="22" width="11.5703125" customWidth="1"/>
    <col min="23" max="23" width="11.7109375" customWidth="1"/>
    <col min="24" max="24" width="10.42578125" customWidth="1"/>
    <col min="25" max="25" width="21.5703125" bestFit="1" customWidth="1"/>
  </cols>
  <sheetData>
    <row r="1" spans="1:25" ht="30" x14ac:dyDescent="0.25">
      <c r="A1" s="4" t="s">
        <v>138</v>
      </c>
      <c r="B1" s="4" t="s">
        <v>139</v>
      </c>
      <c r="C1" s="5" t="s">
        <v>84</v>
      </c>
      <c r="D1" s="5" t="s">
        <v>85</v>
      </c>
      <c r="E1" s="5" t="s">
        <v>86</v>
      </c>
      <c r="F1" s="5" t="s">
        <v>87</v>
      </c>
      <c r="G1" s="5" t="s">
        <v>88</v>
      </c>
      <c r="H1" s="5" t="s">
        <v>89</v>
      </c>
      <c r="I1" s="5" t="s">
        <v>92</v>
      </c>
      <c r="J1" s="5" t="s">
        <v>93</v>
      </c>
      <c r="K1" s="5" t="s">
        <v>94</v>
      </c>
      <c r="L1" s="5" t="s">
        <v>95</v>
      </c>
      <c r="M1" s="326" t="s">
        <v>140</v>
      </c>
      <c r="N1" s="329"/>
      <c r="O1" s="328" t="s">
        <v>102</v>
      </c>
      <c r="P1" s="5" t="s">
        <v>103</v>
      </c>
      <c r="Q1" s="5" t="s">
        <v>104</v>
      </c>
      <c r="R1" s="5" t="s">
        <v>105</v>
      </c>
      <c r="S1" s="5" t="s">
        <v>106</v>
      </c>
      <c r="T1" s="5" t="s">
        <v>107</v>
      </c>
      <c r="U1" s="5" t="s">
        <v>108</v>
      </c>
      <c r="V1" s="5" t="s">
        <v>109</v>
      </c>
      <c r="W1" s="5" t="s">
        <v>110</v>
      </c>
      <c r="X1" s="5" t="s">
        <v>111</v>
      </c>
      <c r="Y1" s="5" t="s">
        <v>112</v>
      </c>
    </row>
    <row r="2" spans="1:25" x14ac:dyDescent="0.25">
      <c r="A2">
        <f>'2023 FM Disclosure'!A2</f>
        <v>1</v>
      </c>
      <c r="B2" t="str">
        <f>'2023 FM Disclosure'!B2</f>
        <v>Alder Mutual Light</v>
      </c>
      <c r="C2" s="7" cm="1">
        <f t="array" ref="C2">SUMPRODUCT('2023 FM Disclosure'!$C2:$R2,TRANSPOSE(EF_Tables!J$9:J$24))</f>
        <v>0</v>
      </c>
      <c r="D2" s="7" cm="1">
        <f t="array" ref="D2">SUMPRODUCT('2023 FM Disclosure'!$C2:$R2,TRANSPOSE(EF_Tables!K$9:K$24))</f>
        <v>403</v>
      </c>
      <c r="E2" s="7" cm="1">
        <f t="array" ref="E2">SUMPRODUCT('2023 FM Disclosure'!$C2:$R2,TRANSPOSE(EF_Tables!L$9:L$24))</f>
        <v>0</v>
      </c>
      <c r="F2" s="7" cm="1">
        <f t="array" ref="F2">SUMPRODUCT('2023 FM Disclosure'!$C2:$R2,TRANSPOSE(EF_Tables!M$9:M$24))</f>
        <v>423</v>
      </c>
      <c r="G2" s="7" cm="1">
        <f t="array" ref="G2">SUMPRODUCT('2023 FM Disclosure'!$C2:$R2,TRANSPOSE(EF_Tables!N$9:N$24))</f>
        <v>0</v>
      </c>
      <c r="H2" s="7" cm="1">
        <f t="array" ref="H2">SUMPRODUCT('2023 FM Disclosure'!$C2:$R2,TRANSPOSE(EF_Tables!O$9:O$24))</f>
        <v>0</v>
      </c>
      <c r="I2" s="7" cm="1">
        <f t="array" ref="I2">SUMPRODUCT('2023 FM Disclosure'!$C2:$R2,TRANSPOSE(EF_Tables!P$9:P$24))</f>
        <v>2930</v>
      </c>
      <c r="J2" s="7" cm="1">
        <f t="array" ref="J2">SUMPRODUCT('2023 FM Disclosure'!$C2:$R2,TRANSPOSE(EF_Tables!Q$9:Q$24))</f>
        <v>0</v>
      </c>
      <c r="K2" s="7" cm="1">
        <f t="array" ref="K2">SUMPRODUCT('2023 FM Disclosure'!$C2:$R2,TRANSPOSE(EF_Tables!R$9:R$24))</f>
        <v>0</v>
      </c>
      <c r="L2" s="7" cm="1">
        <f t="array" ref="L2">SUMPRODUCT('2023 FM Disclosure'!$C2:$R2,TRANSPOSE(EF_Tables!S$9:S$24))</f>
        <v>0</v>
      </c>
      <c r="M2" s="7">
        <f t="shared" ref="M2:M33" si="0">SUM(C2:L2)</f>
        <v>3756</v>
      </c>
      <c r="N2" s="338"/>
      <c r="O2" s="10">
        <f>IF($M2=0,0,C2/$M2)</f>
        <v>0</v>
      </c>
      <c r="P2" s="10">
        <f t="shared" ref="P2:P33" si="1">IF($M2=0,0,D2/$M2)</f>
        <v>0.10729499467518637</v>
      </c>
      <c r="Q2" s="10">
        <f t="shared" ref="Q2:Q33" si="2">IF($M2=0,0,E2/$M2)</f>
        <v>0</v>
      </c>
      <c r="R2" s="10">
        <f t="shared" ref="R2:R33" si="3">IF($M2=0,0,F2/$M2)</f>
        <v>0.11261980830670927</v>
      </c>
      <c r="S2" s="10">
        <f t="shared" ref="S2:S33" si="4">IF($M2=0,0,G2/$M2)</f>
        <v>0</v>
      </c>
      <c r="T2" s="10">
        <f t="shared" ref="T2:T33" si="5">IF($M2=0,0,H2/$M2)</f>
        <v>0</v>
      </c>
      <c r="U2" s="10">
        <f t="shared" ref="U2:U33" si="6">IF($M2=0,0,I2/$M2)</f>
        <v>0.78008519701810441</v>
      </c>
      <c r="V2" s="10">
        <f t="shared" ref="V2:V33" si="7">IF($M2=0,0,J2/$M2)</f>
        <v>0</v>
      </c>
      <c r="W2" s="10">
        <f t="shared" ref="W2:W33" si="8">IF($M2=0,0,K2/$M2)</f>
        <v>0</v>
      </c>
      <c r="X2" s="10">
        <f t="shared" ref="X2:X33" si="9">IF($M2=0,0,L2/$M2)</f>
        <v>0</v>
      </c>
      <c r="Y2" s="10">
        <f t="shared" ref="Y2:Y33" si="10">SUM(O2:X2)</f>
        <v>1</v>
      </c>
    </row>
    <row r="3" spans="1:25" x14ac:dyDescent="0.25">
      <c r="A3">
        <f>'2023 FM Disclosure'!A3</f>
        <v>4</v>
      </c>
      <c r="B3" t="str">
        <f>'2023 FM Disclosure'!B3</f>
        <v>Benton County PUD #1</v>
      </c>
      <c r="C3" s="7" cm="1">
        <f t="array" ref="C3">SUMPRODUCT('2023 FM Disclosure'!$C3:$R3,TRANSPOSE(EF_Tables!J$9:J$24))</f>
        <v>0</v>
      </c>
      <c r="D3" s="7" cm="1">
        <f t="array" ref="D3">SUMPRODUCT('2023 FM Disclosure'!$C3:$R3,TRANSPOSE(EF_Tables!K$9:K$24))</f>
        <v>206503</v>
      </c>
      <c r="E3" s="7" cm="1">
        <f t="array" ref="E3">SUMPRODUCT('2023 FM Disclosure'!$C3:$R3,TRANSPOSE(EF_Tables!L$9:L$24))</f>
        <v>0</v>
      </c>
      <c r="F3" s="7" cm="1">
        <f t="array" ref="F3">SUMPRODUCT('2023 FM Disclosure'!$C3:$R3,TRANSPOSE(EF_Tables!M$9:M$24))</f>
        <v>183376</v>
      </c>
      <c r="G3" s="7" cm="1">
        <f t="array" ref="G3">SUMPRODUCT('2023 FM Disclosure'!$C3:$R3,TRANSPOSE(EF_Tables!N$9:N$24))</f>
        <v>19304</v>
      </c>
      <c r="H3" s="7" cm="1">
        <f t="array" ref="H3">SUMPRODUCT('2023 FM Disclosure'!$C3:$R3,TRANSPOSE(EF_Tables!O$9:O$24))</f>
        <v>74069</v>
      </c>
      <c r="I3" s="7" cm="1">
        <f t="array" ref="I3">SUMPRODUCT('2023 FM Disclosure'!$C3:$R3,TRANSPOSE(EF_Tables!P$9:P$24))</f>
        <v>1278455</v>
      </c>
      <c r="J3" s="7" cm="1">
        <f t="array" ref="J3">SUMPRODUCT('2023 FM Disclosure'!$C3:$R3,TRANSPOSE(EF_Tables!Q$9:Q$24))</f>
        <v>0</v>
      </c>
      <c r="K3" s="7" cm="1">
        <f t="array" ref="K3">SUMPRODUCT('2023 FM Disclosure'!$C3:$R3,TRANSPOSE(EF_Tables!R$9:R$24))</f>
        <v>124214</v>
      </c>
      <c r="L3" s="7" cm="1">
        <f t="array" ref="L3">SUMPRODUCT('2023 FM Disclosure'!$C3:$R3,TRANSPOSE(EF_Tables!S$9:S$24))</f>
        <v>0</v>
      </c>
      <c r="M3" s="7">
        <f t="shared" si="0"/>
        <v>1885921</v>
      </c>
      <c r="N3" s="338"/>
      <c r="O3" s="10">
        <f t="shared" ref="O3:O33" si="11">IF($M3=0,0,C3/$M3)</f>
        <v>0</v>
      </c>
      <c r="P3" s="10">
        <f t="shared" si="1"/>
        <v>0.1094971634548849</v>
      </c>
      <c r="Q3" s="10">
        <f t="shared" si="2"/>
        <v>0</v>
      </c>
      <c r="R3" s="10">
        <f t="shared" si="3"/>
        <v>9.723418955512983E-2</v>
      </c>
      <c r="S3" s="10">
        <f t="shared" si="4"/>
        <v>1.0235847630945304E-2</v>
      </c>
      <c r="T3" s="10">
        <f t="shared" si="5"/>
        <v>3.9274709810220049E-2</v>
      </c>
      <c r="U3" s="10">
        <f t="shared" si="6"/>
        <v>0.6778942490167934</v>
      </c>
      <c r="V3" s="10">
        <f t="shared" si="7"/>
        <v>0</v>
      </c>
      <c r="W3" s="10">
        <f t="shared" si="8"/>
        <v>6.5863840532026527E-2</v>
      </c>
      <c r="X3" s="10">
        <f t="shared" si="9"/>
        <v>0</v>
      </c>
      <c r="Y3" s="10">
        <f t="shared" si="10"/>
        <v>1</v>
      </c>
    </row>
    <row r="4" spans="1:25" x14ac:dyDescent="0.25">
      <c r="A4">
        <f>'2023 FM Disclosure'!A4</f>
        <v>5</v>
      </c>
      <c r="B4" t="str">
        <f>'2023 FM Disclosure'!B4</f>
        <v>Benton Rural Electric Assn</v>
      </c>
      <c r="C4" s="7" cm="1">
        <f t="array" ref="C4">SUMPRODUCT('2023 FM Disclosure'!$C4:$R4,TRANSPOSE(EF_Tables!J$9:J$24))</f>
        <v>0</v>
      </c>
      <c r="D4" s="7" cm="1">
        <f t="array" ref="D4">SUMPRODUCT('2023 FM Disclosure'!$C4:$R4,TRANSPOSE(EF_Tables!K$9:K$24))</f>
        <v>69416</v>
      </c>
      <c r="E4" s="7" cm="1">
        <f t="array" ref="E4">SUMPRODUCT('2023 FM Disclosure'!$C4:$R4,TRANSPOSE(EF_Tables!L$9:L$24))</f>
        <v>0</v>
      </c>
      <c r="F4" s="7" cm="1">
        <f t="array" ref="F4">SUMPRODUCT('2023 FM Disclosure'!$C4:$R4,TRANSPOSE(EF_Tables!M$9:M$24))</f>
        <v>72790</v>
      </c>
      <c r="G4" s="7" cm="1">
        <f t="array" ref="G4">SUMPRODUCT('2023 FM Disclosure'!$C4:$R4,TRANSPOSE(EF_Tables!N$9:N$24))</f>
        <v>0</v>
      </c>
      <c r="H4" s="7" cm="1">
        <f t="array" ref="H4">SUMPRODUCT('2023 FM Disclosure'!$C4:$R4,TRANSPOSE(EF_Tables!O$9:O$24))</f>
        <v>0</v>
      </c>
      <c r="I4" s="7" cm="1">
        <f t="array" ref="I4">SUMPRODUCT('2023 FM Disclosure'!$C4:$R4,TRANSPOSE(EF_Tables!P$9:P$24))</f>
        <v>504685</v>
      </c>
      <c r="J4" s="7" cm="1">
        <f t="array" ref="J4">SUMPRODUCT('2023 FM Disclosure'!$C4:$R4,TRANSPOSE(EF_Tables!Q$9:Q$24))</f>
        <v>0</v>
      </c>
      <c r="K4" s="7" cm="1">
        <f t="array" ref="K4">SUMPRODUCT('2023 FM Disclosure'!$C4:$R4,TRANSPOSE(EF_Tables!R$9:R$24))</f>
        <v>0</v>
      </c>
      <c r="L4" s="7" cm="1">
        <f t="array" ref="L4">SUMPRODUCT('2023 FM Disclosure'!$C4:$R4,TRANSPOSE(EF_Tables!S$9:S$24))</f>
        <v>0</v>
      </c>
      <c r="M4" s="7">
        <f t="shared" si="0"/>
        <v>646891</v>
      </c>
      <c r="N4" s="338"/>
      <c r="O4" s="10">
        <f t="shared" si="11"/>
        <v>0</v>
      </c>
      <c r="P4" s="10">
        <f t="shared" si="1"/>
        <v>0.10730710428804853</v>
      </c>
      <c r="Q4" s="10">
        <f t="shared" si="2"/>
        <v>0</v>
      </c>
      <c r="R4" s="10">
        <f t="shared" si="3"/>
        <v>0.11252282069158483</v>
      </c>
      <c r="S4" s="10">
        <f t="shared" si="4"/>
        <v>0</v>
      </c>
      <c r="T4" s="10">
        <f t="shared" si="5"/>
        <v>0</v>
      </c>
      <c r="U4" s="10">
        <f t="shared" si="6"/>
        <v>0.78017007502036662</v>
      </c>
      <c r="V4" s="10">
        <f t="shared" si="7"/>
        <v>0</v>
      </c>
      <c r="W4" s="10">
        <f t="shared" si="8"/>
        <v>0</v>
      </c>
      <c r="X4" s="10">
        <f t="shared" si="9"/>
        <v>0</v>
      </c>
      <c r="Y4" s="10">
        <f t="shared" si="10"/>
        <v>1</v>
      </c>
    </row>
    <row r="5" spans="1:25" x14ac:dyDescent="0.25">
      <c r="A5">
        <f>'2023 FM Disclosure'!A5</f>
        <v>6</v>
      </c>
      <c r="B5" t="str">
        <f>'2023 FM Disclosure'!B5</f>
        <v>Big Bend Electric Coop</v>
      </c>
      <c r="C5" s="7" cm="1">
        <f t="array" ref="C5">SUMPRODUCT('2023 FM Disclosure'!$C5:$R5,TRANSPOSE(EF_Tables!J$9:J$24))</f>
        <v>0</v>
      </c>
      <c r="D5" s="7" cm="1">
        <f t="array" ref="D5">SUMPRODUCT('2023 FM Disclosure'!$C5:$R5,TRANSPOSE(EF_Tables!K$9:K$24))</f>
        <v>123211</v>
      </c>
      <c r="E5" s="7" cm="1">
        <f t="array" ref="E5">SUMPRODUCT('2023 FM Disclosure'!$C5:$R5,TRANSPOSE(EF_Tables!L$9:L$24))</f>
        <v>0</v>
      </c>
      <c r="F5" s="7" cm="1">
        <f t="array" ref="F5">SUMPRODUCT('2023 FM Disclosure'!$C5:$R5,TRANSPOSE(EF_Tables!M$9:M$24))</f>
        <v>60347</v>
      </c>
      <c r="G5" s="7" cm="1">
        <f t="array" ref="G5">SUMPRODUCT('2023 FM Disclosure'!$C5:$R5,TRANSPOSE(EF_Tables!N$9:N$24))</f>
        <v>0</v>
      </c>
      <c r="H5" s="7" cm="1">
        <f t="array" ref="H5">SUMPRODUCT('2023 FM Disclosure'!$C5:$R5,TRANSPOSE(EF_Tables!O$9:O$24))</f>
        <v>0</v>
      </c>
      <c r="I5" s="7" cm="1">
        <f t="array" ref="I5">SUMPRODUCT('2023 FM Disclosure'!$C5:$R5,TRANSPOSE(EF_Tables!P$9:P$24))</f>
        <v>418410</v>
      </c>
      <c r="J5" s="7" cm="1">
        <f t="array" ref="J5">SUMPRODUCT('2023 FM Disclosure'!$C5:$R5,TRANSPOSE(EF_Tables!Q$9:Q$24))</f>
        <v>0</v>
      </c>
      <c r="K5" s="7" cm="1">
        <f t="array" ref="K5">SUMPRODUCT('2023 FM Disclosure'!$C5:$R5,TRANSPOSE(EF_Tables!R$9:R$24))</f>
        <v>0</v>
      </c>
      <c r="L5" s="7" cm="1">
        <f t="array" ref="L5">SUMPRODUCT('2023 FM Disclosure'!$C5:$R5,TRANSPOSE(EF_Tables!S$9:S$24))</f>
        <v>0</v>
      </c>
      <c r="M5" s="7">
        <f t="shared" si="0"/>
        <v>601968</v>
      </c>
      <c r="N5" s="338"/>
      <c r="O5" s="10">
        <f t="shared" si="11"/>
        <v>0</v>
      </c>
      <c r="P5" s="10">
        <f t="shared" si="1"/>
        <v>0.20468031523270339</v>
      </c>
      <c r="Q5" s="10">
        <f t="shared" si="2"/>
        <v>0</v>
      </c>
      <c r="R5" s="10">
        <f t="shared" si="3"/>
        <v>0.10024951492438136</v>
      </c>
      <c r="S5" s="10">
        <f t="shared" si="4"/>
        <v>0</v>
      </c>
      <c r="T5" s="10">
        <f t="shared" si="5"/>
        <v>0</v>
      </c>
      <c r="U5" s="10">
        <f t="shared" si="6"/>
        <v>0.69507016984291525</v>
      </c>
      <c r="V5" s="10">
        <f t="shared" si="7"/>
        <v>0</v>
      </c>
      <c r="W5" s="10">
        <f t="shared" si="8"/>
        <v>0</v>
      </c>
      <c r="X5" s="10">
        <f t="shared" si="9"/>
        <v>0</v>
      </c>
      <c r="Y5" s="10">
        <f t="shared" si="10"/>
        <v>1</v>
      </c>
    </row>
    <row r="6" spans="1:25" x14ac:dyDescent="0.25">
      <c r="A6">
        <f>'2023 FM Disclosure'!A6</f>
        <v>12</v>
      </c>
      <c r="B6" t="str">
        <f>'2023 FM Disclosure'!B6</f>
        <v>City of Blaine</v>
      </c>
      <c r="C6" s="7" cm="1">
        <f t="array" ref="C6">SUMPRODUCT('2023 FM Disclosure'!$C6:$R6,TRANSPOSE(EF_Tables!J$9:J$24))</f>
        <v>0</v>
      </c>
      <c r="D6" s="7" cm="1">
        <f t="array" ref="D6">SUMPRODUCT('2023 FM Disclosure'!$C6:$R6,TRANSPOSE(EF_Tables!K$9:K$24))</f>
        <v>9031</v>
      </c>
      <c r="E6" s="7" cm="1">
        <f t="array" ref="E6">SUMPRODUCT('2023 FM Disclosure'!$C6:$R6,TRANSPOSE(EF_Tables!L$9:L$24))</f>
        <v>0</v>
      </c>
      <c r="F6" s="7" cm="1">
        <f t="array" ref="F6">SUMPRODUCT('2023 FM Disclosure'!$C6:$R6,TRANSPOSE(EF_Tables!M$9:M$24))</f>
        <v>9470</v>
      </c>
      <c r="G6" s="7" cm="1">
        <f t="array" ref="G6">SUMPRODUCT('2023 FM Disclosure'!$C6:$R6,TRANSPOSE(EF_Tables!N$9:N$24))</f>
        <v>0</v>
      </c>
      <c r="H6" s="7" cm="1">
        <f t="array" ref="H6">SUMPRODUCT('2023 FM Disclosure'!$C6:$R6,TRANSPOSE(EF_Tables!O$9:O$24))</f>
        <v>0</v>
      </c>
      <c r="I6" s="7" cm="1">
        <f t="array" ref="I6">SUMPRODUCT('2023 FM Disclosure'!$C6:$R6,TRANSPOSE(EF_Tables!P$9:P$24))</f>
        <v>65659</v>
      </c>
      <c r="J6" s="7" cm="1">
        <f t="array" ref="J6">SUMPRODUCT('2023 FM Disclosure'!$C6:$R6,TRANSPOSE(EF_Tables!Q$9:Q$24))</f>
        <v>0</v>
      </c>
      <c r="K6" s="7" cm="1">
        <f t="array" ref="K6">SUMPRODUCT('2023 FM Disclosure'!$C6:$R6,TRANSPOSE(EF_Tables!R$9:R$24))</f>
        <v>0</v>
      </c>
      <c r="L6" s="7" cm="1">
        <f t="array" ref="L6">SUMPRODUCT('2023 FM Disclosure'!$C6:$R6,TRANSPOSE(EF_Tables!S$9:S$24))</f>
        <v>0</v>
      </c>
      <c r="M6" s="7">
        <f t="shared" si="0"/>
        <v>84160</v>
      </c>
      <c r="N6" s="338"/>
      <c r="O6" s="10">
        <f t="shared" si="11"/>
        <v>0</v>
      </c>
      <c r="P6" s="10">
        <f t="shared" si="1"/>
        <v>0.10730750950570342</v>
      </c>
      <c r="Q6" s="10">
        <f t="shared" si="2"/>
        <v>0</v>
      </c>
      <c r="R6" s="10">
        <f t="shared" si="3"/>
        <v>0.11252376425855513</v>
      </c>
      <c r="S6" s="10">
        <f t="shared" si="4"/>
        <v>0</v>
      </c>
      <c r="T6" s="10">
        <f t="shared" si="5"/>
        <v>0</v>
      </c>
      <c r="U6" s="10">
        <f t="shared" si="6"/>
        <v>0.78016872623574141</v>
      </c>
      <c r="V6" s="10">
        <f t="shared" si="7"/>
        <v>0</v>
      </c>
      <c r="W6" s="10">
        <f t="shared" si="8"/>
        <v>0</v>
      </c>
      <c r="X6" s="10">
        <f t="shared" si="9"/>
        <v>0</v>
      </c>
      <c r="Y6" s="10">
        <f t="shared" si="10"/>
        <v>1</v>
      </c>
    </row>
    <row r="7" spans="1:25" x14ac:dyDescent="0.25">
      <c r="A7">
        <f>'2023 FM Disclosure'!A7</f>
        <v>18</v>
      </c>
      <c r="B7" t="str">
        <f>'2023 FM Disclosure'!B7</f>
        <v>Centralia City Light</v>
      </c>
      <c r="C7" s="7" cm="1">
        <f t="array" ref="C7">SUMPRODUCT('2023 FM Disclosure'!$C7:$R7,TRANSPOSE(EF_Tables!J$9:J$24))</f>
        <v>0</v>
      </c>
      <c r="D7" s="7" cm="1">
        <f t="array" ref="D7">SUMPRODUCT('2023 FM Disclosure'!$C7:$R7,TRANSPOSE(EF_Tables!K$9:K$24))</f>
        <v>38263</v>
      </c>
      <c r="E7" s="7" cm="1">
        <f t="array" ref="E7">SUMPRODUCT('2023 FM Disclosure'!$C7:$R7,TRANSPOSE(EF_Tables!L$9:L$24))</f>
        <v>0</v>
      </c>
      <c r="F7" s="7" cm="1">
        <f t="array" ref="F7">SUMPRODUCT('2023 FM Disclosure'!$C7:$R7,TRANSPOSE(EF_Tables!M$9:M$24))</f>
        <v>26384</v>
      </c>
      <c r="G7" s="7" cm="1">
        <f t="array" ref="G7">SUMPRODUCT('2023 FM Disclosure'!$C7:$R7,TRANSPOSE(EF_Tables!N$9:N$24))</f>
        <v>0</v>
      </c>
      <c r="H7" s="7" cm="1">
        <f t="array" ref="H7">SUMPRODUCT('2023 FM Disclosure'!$C7:$R7,TRANSPOSE(EF_Tables!O$9:O$24))</f>
        <v>0</v>
      </c>
      <c r="I7" s="7" cm="1">
        <f t="array" ref="I7">SUMPRODUCT('2023 FM Disclosure'!$C7:$R7,TRANSPOSE(EF_Tables!P$9:P$24))</f>
        <v>209150</v>
      </c>
      <c r="J7" s="7" cm="1">
        <f t="array" ref="J7">SUMPRODUCT('2023 FM Disclosure'!$C7:$R7,TRANSPOSE(EF_Tables!Q$9:Q$24))</f>
        <v>0</v>
      </c>
      <c r="K7" s="7" cm="1">
        <f t="array" ref="K7">SUMPRODUCT('2023 FM Disclosure'!$C7:$R7,TRANSPOSE(EF_Tables!R$9:R$24))</f>
        <v>0</v>
      </c>
      <c r="L7" s="7" cm="1">
        <f t="array" ref="L7">SUMPRODUCT('2023 FM Disclosure'!$C7:$R7,TRANSPOSE(EF_Tables!S$9:S$24))</f>
        <v>0</v>
      </c>
      <c r="M7" s="7">
        <f t="shared" si="0"/>
        <v>273797</v>
      </c>
      <c r="N7" s="338"/>
      <c r="O7" s="10">
        <f t="shared" si="11"/>
        <v>0</v>
      </c>
      <c r="P7" s="10">
        <f t="shared" si="1"/>
        <v>0.13974952245641845</v>
      </c>
      <c r="Q7" s="10">
        <f t="shared" si="2"/>
        <v>0</v>
      </c>
      <c r="R7" s="10">
        <f t="shared" si="3"/>
        <v>9.6363364098218759E-2</v>
      </c>
      <c r="S7" s="10">
        <f t="shared" si="4"/>
        <v>0</v>
      </c>
      <c r="T7" s="10">
        <f t="shared" si="5"/>
        <v>0</v>
      </c>
      <c r="U7" s="10">
        <f t="shared" si="6"/>
        <v>0.76388711344536275</v>
      </c>
      <c r="V7" s="10">
        <f t="shared" si="7"/>
        <v>0</v>
      </c>
      <c r="W7" s="10">
        <f t="shared" si="8"/>
        <v>0</v>
      </c>
      <c r="X7" s="10">
        <f t="shared" si="9"/>
        <v>0</v>
      </c>
      <c r="Y7" s="10">
        <f t="shared" si="10"/>
        <v>1</v>
      </c>
    </row>
    <row r="8" spans="1:25" x14ac:dyDescent="0.25">
      <c r="A8">
        <f>'2023 FM Disclosure'!A8</f>
        <v>19</v>
      </c>
      <c r="B8" t="str">
        <f>'2023 FM Disclosure'!B8</f>
        <v>Chelan County PUD #1</v>
      </c>
      <c r="C8" s="7" cm="1">
        <f t="array" ref="C8">SUMPRODUCT('2023 FM Disclosure'!$C8:$R8,TRANSPOSE(EF_Tables!J$9:J$24))</f>
        <v>79</v>
      </c>
      <c r="D8" s="7" cm="1">
        <f t="array" ref="D8">SUMPRODUCT('2023 FM Disclosure'!$C8:$R8,TRANSPOSE(EF_Tables!K$9:K$24))</f>
        <v>372618</v>
      </c>
      <c r="E8" s="7" cm="1">
        <f t="array" ref="E8">SUMPRODUCT('2023 FM Disclosure'!$C8:$R8,TRANSPOSE(EF_Tables!L$9:L$24))</f>
        <v>0</v>
      </c>
      <c r="F8" s="7" cm="1">
        <f t="array" ref="F8">SUMPRODUCT('2023 FM Disclosure'!$C8:$R8,TRANSPOSE(EF_Tables!M$9:M$24))</f>
        <v>0</v>
      </c>
      <c r="G8" s="7" cm="1">
        <f t="array" ref="G8">SUMPRODUCT('2023 FM Disclosure'!$C8:$R8,TRANSPOSE(EF_Tables!N$9:N$24))</f>
        <v>0</v>
      </c>
      <c r="H8" s="7" cm="1">
        <f t="array" ref="H8">SUMPRODUCT('2023 FM Disclosure'!$C8:$R8,TRANSPOSE(EF_Tables!O$9:O$24))</f>
        <v>0</v>
      </c>
      <c r="I8" s="7" cm="1">
        <f t="array" ref="I8">SUMPRODUCT('2023 FM Disclosure'!$C8:$R8,TRANSPOSE(EF_Tables!P$9:P$24))</f>
        <v>1573647</v>
      </c>
      <c r="J8" s="7" cm="1">
        <f t="array" ref="J8">SUMPRODUCT('2023 FM Disclosure'!$C8:$R8,TRANSPOSE(EF_Tables!Q$9:Q$24))</f>
        <v>0</v>
      </c>
      <c r="K8" s="7" cm="1">
        <f t="array" ref="K8">SUMPRODUCT('2023 FM Disclosure'!$C8:$R8,TRANSPOSE(EF_Tables!R$9:R$24))</f>
        <v>230</v>
      </c>
      <c r="L8" s="7" cm="1">
        <f t="array" ref="L8">SUMPRODUCT('2023 FM Disclosure'!$C8:$R8,TRANSPOSE(EF_Tables!S$9:S$24))</f>
        <v>0</v>
      </c>
      <c r="M8" s="7">
        <f t="shared" si="0"/>
        <v>1946574</v>
      </c>
      <c r="N8" s="338"/>
      <c r="O8" s="10">
        <f t="shared" si="11"/>
        <v>4.0584123696299239E-5</v>
      </c>
      <c r="P8" s="10">
        <f t="shared" si="1"/>
        <v>0.19142246839832444</v>
      </c>
      <c r="Q8" s="10">
        <f t="shared" si="2"/>
        <v>0</v>
      </c>
      <c r="R8" s="10">
        <f t="shared" si="3"/>
        <v>0</v>
      </c>
      <c r="S8" s="10">
        <f t="shared" si="4"/>
        <v>0</v>
      </c>
      <c r="T8" s="10">
        <f t="shared" si="5"/>
        <v>0</v>
      </c>
      <c r="U8" s="10">
        <f t="shared" si="6"/>
        <v>0.8084187911684837</v>
      </c>
      <c r="V8" s="10">
        <f t="shared" si="7"/>
        <v>0</v>
      </c>
      <c r="W8" s="10">
        <f t="shared" si="8"/>
        <v>1.1815630949555475E-4</v>
      </c>
      <c r="X8" s="10">
        <f t="shared" si="9"/>
        <v>0</v>
      </c>
      <c r="Y8" s="10">
        <f t="shared" si="10"/>
        <v>0.99999999999999989</v>
      </c>
    </row>
    <row r="9" spans="1:25" x14ac:dyDescent="0.25">
      <c r="A9">
        <f>'2023 FM Disclosure'!A9</f>
        <v>20</v>
      </c>
      <c r="B9" t="str">
        <f>'2023 FM Disclosure'!B9</f>
        <v>Cheney Light Department</v>
      </c>
      <c r="C9" s="7" cm="1">
        <f t="array" ref="C9">SUMPRODUCT('2023 FM Disclosure'!$C9:$R9,TRANSPOSE(EF_Tables!J$9:J$24))</f>
        <v>0</v>
      </c>
      <c r="D9" s="7" cm="1">
        <f t="array" ref="D9">SUMPRODUCT('2023 FM Disclosure'!$C9:$R9,TRANSPOSE(EF_Tables!K$9:K$24))</f>
        <v>25061</v>
      </c>
      <c r="E9" s="7" cm="1">
        <f t="array" ref="E9">SUMPRODUCT('2023 FM Disclosure'!$C9:$R9,TRANSPOSE(EF_Tables!L$9:L$24))</f>
        <v>0</v>
      </c>
      <c r="F9" s="7" cm="1">
        <f t="array" ref="F9">SUMPRODUCT('2023 FM Disclosure'!$C9:$R9,TRANSPOSE(EF_Tables!M$9:M$24))</f>
        <v>15510</v>
      </c>
      <c r="G9" s="7" cm="1">
        <f t="array" ref="G9">SUMPRODUCT('2023 FM Disclosure'!$C9:$R9,TRANSPOSE(EF_Tables!N$9:N$24))</f>
        <v>0</v>
      </c>
      <c r="H9" s="7" cm="1">
        <f t="array" ref="H9">SUMPRODUCT('2023 FM Disclosure'!$C9:$R9,TRANSPOSE(EF_Tables!O$9:O$24))</f>
        <v>0</v>
      </c>
      <c r="I9" s="7" cm="1">
        <f t="array" ref="I9">SUMPRODUCT('2023 FM Disclosure'!$C9:$R9,TRANSPOSE(EF_Tables!P$9:P$24))</f>
        <v>107539</v>
      </c>
      <c r="J9" s="7" cm="1">
        <f t="array" ref="J9">SUMPRODUCT('2023 FM Disclosure'!$C9:$R9,TRANSPOSE(EF_Tables!Q$9:Q$24))</f>
        <v>0</v>
      </c>
      <c r="K9" s="7" cm="1">
        <f t="array" ref="K9">SUMPRODUCT('2023 FM Disclosure'!$C9:$R9,TRANSPOSE(EF_Tables!R$9:R$24))</f>
        <v>0</v>
      </c>
      <c r="L9" s="7" cm="1">
        <f t="array" ref="L9">SUMPRODUCT('2023 FM Disclosure'!$C9:$R9,TRANSPOSE(EF_Tables!S$9:S$24))</f>
        <v>0</v>
      </c>
      <c r="M9" s="7">
        <f t="shared" si="0"/>
        <v>148110</v>
      </c>
      <c r="N9" s="338"/>
      <c r="O9" s="10">
        <f t="shared" si="11"/>
        <v>0</v>
      </c>
      <c r="P9" s="10">
        <f t="shared" si="1"/>
        <v>0.16920532036999528</v>
      </c>
      <c r="Q9" s="10">
        <f t="shared" si="2"/>
        <v>0</v>
      </c>
      <c r="R9" s="10">
        <f t="shared" si="3"/>
        <v>0.10471946526230505</v>
      </c>
      <c r="S9" s="10">
        <f t="shared" si="4"/>
        <v>0</v>
      </c>
      <c r="T9" s="10">
        <f t="shared" si="5"/>
        <v>0</v>
      </c>
      <c r="U9" s="10">
        <f t="shared" si="6"/>
        <v>0.72607521436769973</v>
      </c>
      <c r="V9" s="10">
        <f t="shared" si="7"/>
        <v>0</v>
      </c>
      <c r="W9" s="10">
        <f t="shared" si="8"/>
        <v>0</v>
      </c>
      <c r="X9" s="10">
        <f t="shared" si="9"/>
        <v>0</v>
      </c>
      <c r="Y9" s="10">
        <f t="shared" si="10"/>
        <v>1</v>
      </c>
    </row>
    <row r="10" spans="1:25" x14ac:dyDescent="0.25">
      <c r="A10">
        <f>'2023 FM Disclosure'!A10</f>
        <v>21</v>
      </c>
      <c r="B10" t="str">
        <f>'2023 FM Disclosure'!B10</f>
        <v>Chewelah Electric Department</v>
      </c>
      <c r="C10" s="7" cm="1">
        <f t="array" ref="C10">SUMPRODUCT('2023 FM Disclosure'!$C10:$R10,TRANSPOSE(EF_Tables!J$9:J$24))</f>
        <v>0</v>
      </c>
      <c r="D10" s="7" cm="1">
        <f t="array" ref="D10">SUMPRODUCT('2023 FM Disclosure'!$C10:$R10,TRANSPOSE(EF_Tables!K$9:K$24))</f>
        <v>2340</v>
      </c>
      <c r="E10" s="7" cm="1">
        <f t="array" ref="E10">SUMPRODUCT('2023 FM Disclosure'!$C10:$R10,TRANSPOSE(EF_Tables!L$9:L$24))</f>
        <v>0</v>
      </c>
      <c r="F10" s="7" cm="1">
        <f t="array" ref="F10">SUMPRODUCT('2023 FM Disclosure'!$C10:$R10,TRANSPOSE(EF_Tables!M$9:M$24))</f>
        <v>2453</v>
      </c>
      <c r="G10" s="7" cm="1">
        <f t="array" ref="G10">SUMPRODUCT('2023 FM Disclosure'!$C10:$R10,TRANSPOSE(EF_Tables!N$9:N$24))</f>
        <v>0</v>
      </c>
      <c r="H10" s="7" cm="1">
        <f t="array" ref="H10">SUMPRODUCT('2023 FM Disclosure'!$C10:$R10,TRANSPOSE(EF_Tables!O$9:O$24))</f>
        <v>0</v>
      </c>
      <c r="I10" s="7" cm="1">
        <f t="array" ref="I10">SUMPRODUCT('2023 FM Disclosure'!$C10:$R10,TRANSPOSE(EF_Tables!P$9:P$24))</f>
        <v>17010</v>
      </c>
      <c r="J10" s="7" cm="1">
        <f t="array" ref="J10">SUMPRODUCT('2023 FM Disclosure'!$C10:$R10,TRANSPOSE(EF_Tables!Q$9:Q$24))</f>
        <v>0</v>
      </c>
      <c r="K10" s="7" cm="1">
        <f t="array" ref="K10">SUMPRODUCT('2023 FM Disclosure'!$C10:$R10,TRANSPOSE(EF_Tables!R$9:R$24))</f>
        <v>0</v>
      </c>
      <c r="L10" s="7" cm="1">
        <f t="array" ref="L10">SUMPRODUCT('2023 FM Disclosure'!$C10:$R10,TRANSPOSE(EF_Tables!S$9:S$24))</f>
        <v>0</v>
      </c>
      <c r="M10" s="7">
        <f t="shared" si="0"/>
        <v>21803</v>
      </c>
      <c r="N10" s="338"/>
      <c r="O10" s="10">
        <f t="shared" si="11"/>
        <v>0</v>
      </c>
      <c r="P10" s="10">
        <f t="shared" si="1"/>
        <v>0.10732468008989589</v>
      </c>
      <c r="Q10" s="10">
        <f t="shared" si="2"/>
        <v>0</v>
      </c>
      <c r="R10" s="10">
        <f t="shared" si="3"/>
        <v>0.11250745310278402</v>
      </c>
      <c r="S10" s="10">
        <f t="shared" si="4"/>
        <v>0</v>
      </c>
      <c r="T10" s="10">
        <f t="shared" si="5"/>
        <v>0</v>
      </c>
      <c r="U10" s="10">
        <f t="shared" si="6"/>
        <v>0.78016786680732009</v>
      </c>
      <c r="V10" s="10">
        <f t="shared" si="7"/>
        <v>0</v>
      </c>
      <c r="W10" s="10">
        <f t="shared" si="8"/>
        <v>0</v>
      </c>
      <c r="X10" s="10">
        <f t="shared" si="9"/>
        <v>0</v>
      </c>
      <c r="Y10" s="10">
        <f t="shared" si="10"/>
        <v>1</v>
      </c>
    </row>
    <row r="11" spans="1:25" x14ac:dyDescent="0.25">
      <c r="A11">
        <f>'2023 FM Disclosure'!A11</f>
        <v>22</v>
      </c>
      <c r="B11" t="str">
        <f>'2023 FM Disclosure'!B11</f>
        <v>Clallam County PUD #1</v>
      </c>
      <c r="C11" s="7" cm="1">
        <f t="array" ref="C11">SUMPRODUCT('2023 FM Disclosure'!$C11:$R11,TRANSPOSE(EF_Tables!J$9:J$24))</f>
        <v>0</v>
      </c>
      <c r="D11" s="7" cm="1">
        <f t="array" ref="D11">SUMPRODUCT('2023 FM Disclosure'!$C11:$R11,TRANSPOSE(EF_Tables!K$9:K$24))</f>
        <v>73422</v>
      </c>
      <c r="E11" s="7" cm="1">
        <f t="array" ref="E11">SUMPRODUCT('2023 FM Disclosure'!$C11:$R11,TRANSPOSE(EF_Tables!L$9:L$24))</f>
        <v>0</v>
      </c>
      <c r="F11" s="7" cm="1">
        <f t="array" ref="F11">SUMPRODUCT('2023 FM Disclosure'!$C11:$R11,TRANSPOSE(EF_Tables!M$9:M$24))</f>
        <v>76991</v>
      </c>
      <c r="G11" s="7" cm="1">
        <f t="array" ref="G11">SUMPRODUCT('2023 FM Disclosure'!$C11:$R11,TRANSPOSE(EF_Tables!N$9:N$24))</f>
        <v>0</v>
      </c>
      <c r="H11" s="7" cm="1">
        <f t="array" ref="H11">SUMPRODUCT('2023 FM Disclosure'!$C11:$R11,TRANSPOSE(EF_Tables!O$9:O$24))</f>
        <v>0</v>
      </c>
      <c r="I11" s="7" cm="1">
        <f t="array" ref="I11">SUMPRODUCT('2023 FM Disclosure'!$C11:$R11,TRANSPOSE(EF_Tables!P$9:P$24))</f>
        <v>540024</v>
      </c>
      <c r="J11" s="7" cm="1">
        <f t="array" ref="J11">SUMPRODUCT('2023 FM Disclosure'!$C11:$R11,TRANSPOSE(EF_Tables!Q$9:Q$24))</f>
        <v>0</v>
      </c>
      <c r="K11" s="7" cm="1">
        <f t="array" ref="K11">SUMPRODUCT('2023 FM Disclosure'!$C11:$R11,TRANSPOSE(EF_Tables!R$9:R$24))</f>
        <v>0</v>
      </c>
      <c r="L11" s="7" cm="1">
        <f t="array" ref="L11">SUMPRODUCT('2023 FM Disclosure'!$C11:$R11,TRANSPOSE(EF_Tables!S$9:S$24))</f>
        <v>0</v>
      </c>
      <c r="M11" s="7">
        <f t="shared" si="0"/>
        <v>690437</v>
      </c>
      <c r="N11" s="338"/>
      <c r="O11" s="10">
        <f t="shared" si="11"/>
        <v>0</v>
      </c>
      <c r="P11" s="10">
        <f t="shared" si="1"/>
        <v>0.10634134613295637</v>
      </c>
      <c r="Q11" s="10">
        <f t="shared" si="2"/>
        <v>0</v>
      </c>
      <c r="R11" s="10">
        <f t="shared" si="3"/>
        <v>0.11151053608077204</v>
      </c>
      <c r="S11" s="10">
        <f t="shared" si="4"/>
        <v>0</v>
      </c>
      <c r="T11" s="10">
        <f t="shared" si="5"/>
        <v>0</v>
      </c>
      <c r="U11" s="10">
        <f t="shared" si="6"/>
        <v>0.78214811778627158</v>
      </c>
      <c r="V11" s="10">
        <f t="shared" si="7"/>
        <v>0</v>
      </c>
      <c r="W11" s="10">
        <f t="shared" si="8"/>
        <v>0</v>
      </c>
      <c r="X11" s="10">
        <f t="shared" si="9"/>
        <v>0</v>
      </c>
      <c r="Y11" s="10">
        <f t="shared" si="10"/>
        <v>1</v>
      </c>
    </row>
    <row r="12" spans="1:25" x14ac:dyDescent="0.25">
      <c r="A12">
        <f>'2023 FM Disclosure'!A12</f>
        <v>23</v>
      </c>
      <c r="B12" t="str">
        <f>'2023 FM Disclosure'!B12</f>
        <v>Clark County PUD #1</v>
      </c>
      <c r="C12" s="7" cm="1">
        <f t="array" ref="C12">SUMPRODUCT('2023 FM Disclosure'!$C12:$R12,TRANSPOSE(EF_Tables!J$9:J$24))</f>
        <v>0</v>
      </c>
      <c r="D12" s="7" cm="1">
        <f t="array" ref="D12">SUMPRODUCT('2023 FM Disclosure'!$C12:$R12,TRANSPOSE(EF_Tables!K$9:K$24))</f>
        <v>2031700</v>
      </c>
      <c r="E12" s="7" cm="1">
        <f t="array" ref="E12">SUMPRODUCT('2023 FM Disclosure'!$C12:$R12,TRANSPOSE(EF_Tables!L$9:L$24))</f>
        <v>0</v>
      </c>
      <c r="F12" s="7" cm="1">
        <f t="array" ref="F12">SUMPRODUCT('2023 FM Disclosure'!$C12:$R12,TRANSPOSE(EF_Tables!M$9:M$24))</f>
        <v>287512</v>
      </c>
      <c r="G12" s="7" cm="1">
        <f t="array" ref="G12">SUMPRODUCT('2023 FM Disclosure'!$C12:$R12,TRANSPOSE(EF_Tables!N$9:N$24))</f>
        <v>20116</v>
      </c>
      <c r="H12" s="7" cm="1">
        <f t="array" ref="H12">SUMPRODUCT('2023 FM Disclosure'!$C12:$R12,TRANSPOSE(EF_Tables!O$9:O$24))</f>
        <v>5301</v>
      </c>
      <c r="I12" s="7" cm="1">
        <f t="array" ref="I12">SUMPRODUCT('2023 FM Disclosure'!$C12:$R12,TRANSPOSE(EF_Tables!P$9:P$24))</f>
        <v>2003983</v>
      </c>
      <c r="J12" s="7" cm="1">
        <f t="array" ref="J12">SUMPRODUCT('2023 FM Disclosure'!$C12:$R12,TRANSPOSE(EF_Tables!Q$9:Q$24))</f>
        <v>0</v>
      </c>
      <c r="K12" s="7" cm="1">
        <f t="array" ref="K12">SUMPRODUCT('2023 FM Disclosure'!$C12:$R12,TRANSPOSE(EF_Tables!R$9:R$24))</f>
        <v>535628</v>
      </c>
      <c r="L12" s="7" cm="1">
        <f t="array" ref="L12">SUMPRODUCT('2023 FM Disclosure'!$C12:$R12,TRANSPOSE(EF_Tables!S$9:S$24))</f>
        <v>118149</v>
      </c>
      <c r="M12" s="7">
        <f t="shared" si="0"/>
        <v>5002389</v>
      </c>
      <c r="N12" s="338"/>
      <c r="O12" s="10">
        <f t="shared" si="11"/>
        <v>0</v>
      </c>
      <c r="P12" s="10">
        <f t="shared" si="1"/>
        <v>0.40614594346821087</v>
      </c>
      <c r="Q12" s="10">
        <f t="shared" si="2"/>
        <v>0</v>
      </c>
      <c r="R12" s="10">
        <f t="shared" si="3"/>
        <v>5.7474938474396935E-2</v>
      </c>
      <c r="S12" s="10">
        <f t="shared" si="4"/>
        <v>4.0212786330691194E-3</v>
      </c>
      <c r="T12" s="10">
        <f t="shared" si="5"/>
        <v>1.0596936783604793E-3</v>
      </c>
      <c r="U12" s="10">
        <f t="shared" si="6"/>
        <v>0.40060519083981672</v>
      </c>
      <c r="V12" s="10">
        <f t="shared" si="7"/>
        <v>0</v>
      </c>
      <c r="W12" s="10">
        <f t="shared" si="8"/>
        <v>0.10707443983264796</v>
      </c>
      <c r="X12" s="10">
        <f t="shared" si="9"/>
        <v>2.3618515073497881E-2</v>
      </c>
      <c r="Y12" s="10">
        <f t="shared" si="10"/>
        <v>1</v>
      </c>
    </row>
    <row r="13" spans="1:25" x14ac:dyDescent="0.25">
      <c r="A13">
        <f>'2023 FM Disclosure'!A13</f>
        <v>26</v>
      </c>
      <c r="B13" t="str">
        <f>'2023 FM Disclosure'!B13</f>
        <v>Clearwater Power (WA)</v>
      </c>
      <c r="C13" s="7" cm="1">
        <f t="array" ref="C13">SUMPRODUCT('2023 FM Disclosure'!$C13:$R13,TRANSPOSE(EF_Tables!J$9:J$24))</f>
        <v>0</v>
      </c>
      <c r="D13" s="7" cm="1">
        <f t="array" ref="D13">SUMPRODUCT('2023 FM Disclosure'!$C13:$R13,TRANSPOSE(EF_Tables!K$9:K$24))</f>
        <v>2479</v>
      </c>
      <c r="E13" s="7" cm="1">
        <f t="array" ref="E13">SUMPRODUCT('2023 FM Disclosure'!$C13:$R13,TRANSPOSE(EF_Tables!L$9:L$24))</f>
        <v>0</v>
      </c>
      <c r="F13" s="7" cm="1">
        <f t="array" ref="F13">SUMPRODUCT('2023 FM Disclosure'!$C13:$R13,TRANSPOSE(EF_Tables!M$9:M$24))</f>
        <v>2494</v>
      </c>
      <c r="G13" s="7" cm="1">
        <f t="array" ref="G13">SUMPRODUCT('2023 FM Disclosure'!$C13:$R13,TRANSPOSE(EF_Tables!N$9:N$24))</f>
        <v>0</v>
      </c>
      <c r="H13" s="7" cm="1">
        <f t="array" ref="H13">SUMPRODUCT('2023 FM Disclosure'!$C13:$R13,TRANSPOSE(EF_Tables!O$9:O$24))</f>
        <v>0</v>
      </c>
      <c r="I13" s="7" cm="1">
        <f t="array" ref="I13">SUMPRODUCT('2023 FM Disclosure'!$C13:$R13,TRANSPOSE(EF_Tables!P$9:P$24))</f>
        <v>17290</v>
      </c>
      <c r="J13" s="7" cm="1">
        <f t="array" ref="J13">SUMPRODUCT('2023 FM Disclosure'!$C13:$R13,TRANSPOSE(EF_Tables!Q$9:Q$24))</f>
        <v>0</v>
      </c>
      <c r="K13" s="7" cm="1">
        <f t="array" ref="K13">SUMPRODUCT('2023 FM Disclosure'!$C13:$R13,TRANSPOSE(EF_Tables!R$9:R$24))</f>
        <v>0</v>
      </c>
      <c r="L13" s="7" cm="1">
        <f t="array" ref="L13">SUMPRODUCT('2023 FM Disclosure'!$C13:$R13,TRANSPOSE(EF_Tables!S$9:S$24))</f>
        <v>0</v>
      </c>
      <c r="M13" s="7">
        <f t="shared" si="0"/>
        <v>22263</v>
      </c>
      <c r="N13" s="338"/>
      <c r="O13" s="10">
        <f t="shared" si="11"/>
        <v>0</v>
      </c>
      <c r="P13" s="10">
        <f t="shared" si="1"/>
        <v>0.1113506715177649</v>
      </c>
      <c r="Q13" s="10">
        <f t="shared" si="2"/>
        <v>0</v>
      </c>
      <c r="R13" s="10">
        <f t="shared" si="3"/>
        <v>0.11202443516147868</v>
      </c>
      <c r="S13" s="10">
        <f t="shared" si="4"/>
        <v>0</v>
      </c>
      <c r="T13" s="10">
        <f t="shared" si="5"/>
        <v>0</v>
      </c>
      <c r="U13" s="10">
        <f t="shared" si="6"/>
        <v>0.77662489332075646</v>
      </c>
      <c r="V13" s="10">
        <f t="shared" si="7"/>
        <v>0</v>
      </c>
      <c r="W13" s="10">
        <f t="shared" si="8"/>
        <v>0</v>
      </c>
      <c r="X13" s="10">
        <f t="shared" si="9"/>
        <v>0</v>
      </c>
      <c r="Y13" s="10">
        <f t="shared" si="10"/>
        <v>1</v>
      </c>
    </row>
    <row r="14" spans="1:25" x14ac:dyDescent="0.25">
      <c r="A14">
        <f>'2023 FM Disclosure'!A14</f>
        <v>32</v>
      </c>
      <c r="B14" t="str">
        <f>'2023 FM Disclosure'!B14</f>
        <v>Coulee Dam, Town of</v>
      </c>
      <c r="C14" s="7" cm="1">
        <f t="array" ref="C14">SUMPRODUCT('2023 FM Disclosure'!$C14:$R14,TRANSPOSE(EF_Tables!J$9:J$24))</f>
        <v>0</v>
      </c>
      <c r="D14" s="7" cm="1">
        <f t="array" ref="D14">SUMPRODUCT('2023 FM Disclosure'!$C14:$R14,TRANSPOSE(EF_Tables!K$9:K$24))</f>
        <v>1817</v>
      </c>
      <c r="E14" s="7" cm="1">
        <f t="array" ref="E14">SUMPRODUCT('2023 FM Disclosure'!$C14:$R14,TRANSPOSE(EF_Tables!L$9:L$24))</f>
        <v>0</v>
      </c>
      <c r="F14" s="7" cm="1">
        <f t="array" ref="F14">SUMPRODUCT('2023 FM Disclosure'!$C14:$R14,TRANSPOSE(EF_Tables!M$9:M$24))</f>
        <v>1906</v>
      </c>
      <c r="G14" s="7" cm="1">
        <f t="array" ref="G14">SUMPRODUCT('2023 FM Disclosure'!$C14:$R14,TRANSPOSE(EF_Tables!N$9:N$24))</f>
        <v>0</v>
      </c>
      <c r="H14" s="7" cm="1">
        <f t="array" ref="H14">SUMPRODUCT('2023 FM Disclosure'!$C14:$R14,TRANSPOSE(EF_Tables!O$9:O$24))</f>
        <v>0</v>
      </c>
      <c r="I14" s="7" cm="1">
        <f t="array" ref="I14">SUMPRODUCT('2023 FM Disclosure'!$C14:$R14,TRANSPOSE(EF_Tables!P$9:P$24))</f>
        <v>13214</v>
      </c>
      <c r="J14" s="7" cm="1">
        <f t="array" ref="J14">SUMPRODUCT('2023 FM Disclosure'!$C14:$R14,TRANSPOSE(EF_Tables!Q$9:Q$24))</f>
        <v>0</v>
      </c>
      <c r="K14" s="7" cm="1">
        <f t="array" ref="K14">SUMPRODUCT('2023 FM Disclosure'!$C14:$R14,TRANSPOSE(EF_Tables!R$9:R$24))</f>
        <v>0</v>
      </c>
      <c r="L14" s="7" cm="1">
        <f t="array" ref="L14">SUMPRODUCT('2023 FM Disclosure'!$C14:$R14,TRANSPOSE(EF_Tables!S$9:S$24))</f>
        <v>0</v>
      </c>
      <c r="M14" s="7">
        <f t="shared" si="0"/>
        <v>16937</v>
      </c>
      <c r="N14" s="338"/>
      <c r="O14" s="10">
        <f t="shared" si="11"/>
        <v>0</v>
      </c>
      <c r="P14" s="10">
        <f t="shared" si="1"/>
        <v>0.10727991970242665</v>
      </c>
      <c r="Q14" s="10">
        <f t="shared" si="2"/>
        <v>0</v>
      </c>
      <c r="R14" s="10">
        <f t="shared" si="3"/>
        <v>0.11253468737084489</v>
      </c>
      <c r="S14" s="10">
        <f t="shared" si="4"/>
        <v>0</v>
      </c>
      <c r="T14" s="10">
        <f t="shared" si="5"/>
        <v>0</v>
      </c>
      <c r="U14" s="10">
        <f t="shared" si="6"/>
        <v>0.7801853929267285</v>
      </c>
      <c r="V14" s="10">
        <f t="shared" si="7"/>
        <v>0</v>
      </c>
      <c r="W14" s="10">
        <f t="shared" si="8"/>
        <v>0</v>
      </c>
      <c r="X14" s="10">
        <f t="shared" si="9"/>
        <v>0</v>
      </c>
      <c r="Y14" s="10">
        <f t="shared" si="10"/>
        <v>1</v>
      </c>
    </row>
    <row r="15" spans="1:25" x14ac:dyDescent="0.25">
      <c r="A15">
        <f>'2023 FM Disclosure'!A15</f>
        <v>33</v>
      </c>
      <c r="B15" t="str">
        <f>'2023 FM Disclosure'!B15</f>
        <v>Cowlitz County PUD #1</v>
      </c>
      <c r="C15" s="7" cm="1">
        <f t="array" ref="C15">SUMPRODUCT('2023 FM Disclosure'!$C15:$R15,TRANSPOSE(EF_Tables!J$9:J$24))</f>
        <v>0</v>
      </c>
      <c r="D15" s="7" cm="1">
        <f t="array" ref="D15">SUMPRODUCT('2023 FM Disclosure'!$C15:$R15,TRANSPOSE(EF_Tables!K$9:K$24))</f>
        <v>467790</v>
      </c>
      <c r="E15" s="7" cm="1">
        <f t="array" ref="E15">SUMPRODUCT('2023 FM Disclosure'!$C15:$R15,TRANSPOSE(EF_Tables!L$9:L$24))</f>
        <v>0</v>
      </c>
      <c r="F15" s="7" cm="1">
        <f t="array" ref="F15">SUMPRODUCT('2023 FM Disclosure'!$C15:$R15,TRANSPOSE(EF_Tables!M$9:M$24))</f>
        <v>373891</v>
      </c>
      <c r="G15" s="7" cm="1">
        <f t="array" ref="G15">SUMPRODUCT('2023 FM Disclosure'!$C15:$R15,TRANSPOSE(EF_Tables!N$9:N$24))</f>
        <v>157628</v>
      </c>
      <c r="H15" s="7" cm="1">
        <f t="array" ref="H15">SUMPRODUCT('2023 FM Disclosure'!$C15:$R15,TRANSPOSE(EF_Tables!O$9:O$24))</f>
        <v>0</v>
      </c>
      <c r="I15" s="7" cm="1">
        <f t="array" ref="I15">SUMPRODUCT('2023 FM Disclosure'!$C15:$R15,TRANSPOSE(EF_Tables!P$9:P$24))</f>
        <v>2691479</v>
      </c>
      <c r="J15" s="7" cm="1">
        <f t="array" ref="J15">SUMPRODUCT('2023 FM Disclosure'!$C15:$R15,TRANSPOSE(EF_Tables!Q$9:Q$24))</f>
        <v>0</v>
      </c>
      <c r="K15" s="7" cm="1">
        <f t="array" ref="K15">SUMPRODUCT('2023 FM Disclosure'!$C15:$R15,TRANSPOSE(EF_Tables!R$9:R$24))</f>
        <v>421488</v>
      </c>
      <c r="L15" s="7" cm="1">
        <f t="array" ref="L15">SUMPRODUCT('2023 FM Disclosure'!$C15:$R15,TRANSPOSE(EF_Tables!S$9:S$24))</f>
        <v>20459</v>
      </c>
      <c r="M15" s="7">
        <f t="shared" si="0"/>
        <v>4132735</v>
      </c>
      <c r="N15" s="338"/>
      <c r="O15" s="10">
        <f>IF($M15=0,0,C15/$M15)</f>
        <v>0</v>
      </c>
      <c r="P15" s="10">
        <f t="shared" si="1"/>
        <v>0.11319138536586547</v>
      </c>
      <c r="Q15" s="10">
        <f t="shared" si="2"/>
        <v>0</v>
      </c>
      <c r="R15" s="10">
        <f t="shared" si="3"/>
        <v>9.0470596348423013E-2</v>
      </c>
      <c r="S15" s="10">
        <f t="shared" si="4"/>
        <v>3.8141327716391206E-2</v>
      </c>
      <c r="T15" s="10">
        <f t="shared" si="5"/>
        <v>0</v>
      </c>
      <c r="U15" s="10">
        <f t="shared" si="6"/>
        <v>0.65125854912061865</v>
      </c>
      <c r="V15" s="10">
        <f t="shared" si="7"/>
        <v>0</v>
      </c>
      <c r="W15" s="10">
        <f t="shared" si="8"/>
        <v>0.10198766676305158</v>
      </c>
      <c r="X15" s="10">
        <f t="shared" si="9"/>
        <v>4.95047468565006E-3</v>
      </c>
      <c r="Y15" s="10">
        <f t="shared" si="10"/>
        <v>1</v>
      </c>
    </row>
    <row r="16" spans="1:25" x14ac:dyDescent="0.25">
      <c r="A16">
        <f>'2023 FM Disclosure'!A16</f>
        <v>35</v>
      </c>
      <c r="B16" t="str">
        <f>'2023 FM Disclosure'!B16</f>
        <v>Douglas County PUD #1</v>
      </c>
      <c r="C16" s="7" cm="1">
        <f t="array" ref="C16">SUMPRODUCT('2023 FM Disclosure'!$C16:$R16,TRANSPOSE(EF_Tables!J$9:J$24))</f>
        <v>0</v>
      </c>
      <c r="D16" s="7" cm="1">
        <f t="array" ref="D16">SUMPRODUCT('2023 FM Disclosure'!$C16:$R16,TRANSPOSE(EF_Tables!K$9:K$24))</f>
        <v>1348495</v>
      </c>
      <c r="E16" s="7" cm="1">
        <f t="array" ref="E16">SUMPRODUCT('2023 FM Disclosure'!$C16:$R16,TRANSPOSE(EF_Tables!L$9:L$24))</f>
        <v>0</v>
      </c>
      <c r="F16" s="7" cm="1">
        <f t="array" ref="F16">SUMPRODUCT('2023 FM Disclosure'!$C16:$R16,TRANSPOSE(EF_Tables!M$9:M$24))</f>
        <v>0</v>
      </c>
      <c r="G16" s="7" cm="1">
        <f t="array" ref="G16">SUMPRODUCT('2023 FM Disclosure'!$C16:$R16,TRANSPOSE(EF_Tables!N$9:N$24))</f>
        <v>0</v>
      </c>
      <c r="H16" s="7" cm="1">
        <f t="array" ref="H16">SUMPRODUCT('2023 FM Disclosure'!$C16:$R16,TRANSPOSE(EF_Tables!O$9:O$24))</f>
        <v>0</v>
      </c>
      <c r="I16" s="7" cm="1">
        <f t="array" ref="I16">SUMPRODUCT('2023 FM Disclosure'!$C16:$R16,TRANSPOSE(EF_Tables!P$9:P$24))</f>
        <v>8903</v>
      </c>
      <c r="J16" s="7" cm="1">
        <f t="array" ref="J16">SUMPRODUCT('2023 FM Disclosure'!$C16:$R16,TRANSPOSE(EF_Tables!Q$9:Q$24))</f>
        <v>0</v>
      </c>
      <c r="K16" s="7" cm="1">
        <f t="array" ref="K16">SUMPRODUCT('2023 FM Disclosure'!$C16:$R16,TRANSPOSE(EF_Tables!R$9:R$24))</f>
        <v>0</v>
      </c>
      <c r="L16" s="7" cm="1">
        <f t="array" ref="L16">SUMPRODUCT('2023 FM Disclosure'!$C16:$R16,TRANSPOSE(EF_Tables!S$9:S$24))</f>
        <v>0</v>
      </c>
      <c r="M16" s="7">
        <f t="shared" si="0"/>
        <v>1357398</v>
      </c>
      <c r="N16" s="338"/>
      <c r="O16" s="10">
        <f t="shared" si="11"/>
        <v>0</v>
      </c>
      <c r="P16" s="10">
        <f t="shared" si="1"/>
        <v>0.99344112780481475</v>
      </c>
      <c r="Q16" s="10">
        <f t="shared" si="2"/>
        <v>0</v>
      </c>
      <c r="R16" s="10">
        <f t="shared" si="3"/>
        <v>0</v>
      </c>
      <c r="S16" s="10">
        <f t="shared" si="4"/>
        <v>0</v>
      </c>
      <c r="T16" s="10">
        <f t="shared" si="5"/>
        <v>0</v>
      </c>
      <c r="U16" s="10">
        <f t="shared" si="6"/>
        <v>6.5588721951851999E-3</v>
      </c>
      <c r="V16" s="10">
        <f t="shared" si="7"/>
        <v>0</v>
      </c>
      <c r="W16" s="10">
        <f t="shared" si="8"/>
        <v>0</v>
      </c>
      <c r="X16" s="10">
        <f t="shared" si="9"/>
        <v>0</v>
      </c>
      <c r="Y16" s="10">
        <f t="shared" si="10"/>
        <v>1</v>
      </c>
    </row>
    <row r="17" spans="1:25" x14ac:dyDescent="0.25">
      <c r="A17">
        <f>'2023 FM Disclosure'!A17</f>
        <v>38</v>
      </c>
      <c r="B17" t="str">
        <f>'2023 FM Disclosure'!B17</f>
        <v>Eatonville Electric Department</v>
      </c>
      <c r="C17" s="7" cm="1">
        <f t="array" ref="C17">SUMPRODUCT('2023 FM Disclosure'!$C17:$R17,TRANSPOSE(EF_Tables!J$9:J$24))</f>
        <v>0</v>
      </c>
      <c r="D17" s="7" cm="1">
        <f t="array" ref="D17">SUMPRODUCT('2023 FM Disclosure'!$C17:$R17,TRANSPOSE(EF_Tables!K$9:K$24))</f>
        <v>3119</v>
      </c>
      <c r="E17" s="7" cm="1">
        <f t="array" ref="E17">SUMPRODUCT('2023 FM Disclosure'!$C17:$R17,TRANSPOSE(EF_Tables!L$9:L$24))</f>
        <v>0</v>
      </c>
      <c r="F17" s="7" cm="1">
        <f t="array" ref="F17">SUMPRODUCT('2023 FM Disclosure'!$C17:$R17,TRANSPOSE(EF_Tables!M$9:M$24))</f>
        <v>3271</v>
      </c>
      <c r="G17" s="7" cm="1">
        <f t="array" ref="G17">SUMPRODUCT('2023 FM Disclosure'!$C17:$R17,TRANSPOSE(EF_Tables!N$9:N$24))</f>
        <v>0</v>
      </c>
      <c r="H17" s="7" cm="1">
        <f t="array" ref="H17">SUMPRODUCT('2023 FM Disclosure'!$C17:$R17,TRANSPOSE(EF_Tables!O$9:O$24))</f>
        <v>0</v>
      </c>
      <c r="I17" s="7" cm="1">
        <f t="array" ref="I17">SUMPRODUCT('2023 FM Disclosure'!$C17:$R17,TRANSPOSE(EF_Tables!P$9:P$24))</f>
        <v>22679</v>
      </c>
      <c r="J17" s="7" cm="1">
        <f t="array" ref="J17">SUMPRODUCT('2023 FM Disclosure'!$C17:$R17,TRANSPOSE(EF_Tables!Q$9:Q$24))</f>
        <v>0</v>
      </c>
      <c r="K17" s="7" cm="1">
        <f t="array" ref="K17">SUMPRODUCT('2023 FM Disclosure'!$C17:$R17,TRANSPOSE(EF_Tables!R$9:R$24))</f>
        <v>0</v>
      </c>
      <c r="L17" s="7" cm="1">
        <f t="array" ref="L17">SUMPRODUCT('2023 FM Disclosure'!$C17:$R17,TRANSPOSE(EF_Tables!S$9:S$24))</f>
        <v>0</v>
      </c>
      <c r="M17" s="7">
        <f t="shared" si="0"/>
        <v>29069</v>
      </c>
      <c r="N17" s="338"/>
      <c r="O17" s="10">
        <f t="shared" si="11"/>
        <v>0</v>
      </c>
      <c r="P17" s="10">
        <f t="shared" si="1"/>
        <v>0.10729643262582132</v>
      </c>
      <c r="Q17" s="10">
        <f t="shared" si="2"/>
        <v>0</v>
      </c>
      <c r="R17" s="10">
        <f t="shared" si="3"/>
        <v>0.11252537066978568</v>
      </c>
      <c r="S17" s="10">
        <f t="shared" si="4"/>
        <v>0</v>
      </c>
      <c r="T17" s="10">
        <f t="shared" si="5"/>
        <v>0</v>
      </c>
      <c r="U17" s="10">
        <f t="shared" si="6"/>
        <v>0.78017819670439303</v>
      </c>
      <c r="V17" s="10">
        <f t="shared" si="7"/>
        <v>0</v>
      </c>
      <c r="W17" s="10">
        <f t="shared" si="8"/>
        <v>0</v>
      </c>
      <c r="X17" s="10">
        <f t="shared" si="9"/>
        <v>0</v>
      </c>
      <c r="Y17" s="10">
        <f t="shared" si="10"/>
        <v>1</v>
      </c>
    </row>
    <row r="18" spans="1:25" x14ac:dyDescent="0.25">
      <c r="A18">
        <f>'2023 FM Disclosure'!A18</f>
        <v>39</v>
      </c>
      <c r="B18" t="str">
        <f>'2023 FM Disclosure'!B18</f>
        <v>Elmhurst Mutual Power &amp; Light</v>
      </c>
      <c r="C18" s="7" cm="1">
        <f t="array" ref="C18">SUMPRODUCT('2023 FM Disclosure'!$C18:$R18,TRANSPOSE(EF_Tables!J$9:J$24))</f>
        <v>0</v>
      </c>
      <c r="D18" s="7" cm="1">
        <f t="array" ref="D18">SUMPRODUCT('2023 FM Disclosure'!$C18:$R18,TRANSPOSE(EF_Tables!K$9:K$24))</f>
        <v>31203</v>
      </c>
      <c r="E18" s="7" cm="1">
        <f t="array" ref="E18">SUMPRODUCT('2023 FM Disclosure'!$C18:$R18,TRANSPOSE(EF_Tables!L$9:L$24))</f>
        <v>0</v>
      </c>
      <c r="F18" s="7" cm="1">
        <f t="array" ref="F18">SUMPRODUCT('2023 FM Disclosure'!$C18:$R18,TRANSPOSE(EF_Tables!M$9:M$24))</f>
        <v>32720</v>
      </c>
      <c r="G18" s="7" cm="1">
        <f t="array" ref="G18">SUMPRODUCT('2023 FM Disclosure'!$C18:$R18,TRANSPOSE(EF_Tables!N$9:N$24))</f>
        <v>0</v>
      </c>
      <c r="H18" s="7" cm="1">
        <f t="array" ref="H18">SUMPRODUCT('2023 FM Disclosure'!$C18:$R18,TRANSPOSE(EF_Tables!O$9:O$24))</f>
        <v>0</v>
      </c>
      <c r="I18" s="7" cm="1">
        <f t="array" ref="I18">SUMPRODUCT('2023 FM Disclosure'!$C18:$R18,TRANSPOSE(EF_Tables!P$9:P$24))</f>
        <v>226862</v>
      </c>
      <c r="J18" s="7" cm="1">
        <f t="array" ref="J18">SUMPRODUCT('2023 FM Disclosure'!$C18:$R18,TRANSPOSE(EF_Tables!Q$9:Q$24))</f>
        <v>0</v>
      </c>
      <c r="K18" s="7" cm="1">
        <f t="array" ref="K18">SUMPRODUCT('2023 FM Disclosure'!$C18:$R18,TRANSPOSE(EF_Tables!R$9:R$24))</f>
        <v>0</v>
      </c>
      <c r="L18" s="7" cm="1">
        <f t="array" ref="L18">SUMPRODUCT('2023 FM Disclosure'!$C18:$R18,TRANSPOSE(EF_Tables!S$9:S$24))</f>
        <v>0</v>
      </c>
      <c r="M18" s="7">
        <f t="shared" si="0"/>
        <v>290785</v>
      </c>
      <c r="N18" s="338"/>
      <c r="O18" s="10">
        <f t="shared" si="11"/>
        <v>0</v>
      </c>
      <c r="P18" s="10">
        <f t="shared" si="1"/>
        <v>0.1073060852519903</v>
      </c>
      <c r="Q18" s="10">
        <f t="shared" si="2"/>
        <v>0</v>
      </c>
      <c r="R18" s="10">
        <f t="shared" si="3"/>
        <v>0.11252299809137335</v>
      </c>
      <c r="S18" s="10">
        <f t="shared" si="4"/>
        <v>0</v>
      </c>
      <c r="T18" s="10">
        <f t="shared" si="5"/>
        <v>0</v>
      </c>
      <c r="U18" s="10">
        <f t="shared" si="6"/>
        <v>0.78017091665663629</v>
      </c>
      <c r="V18" s="10">
        <f t="shared" si="7"/>
        <v>0</v>
      </c>
      <c r="W18" s="10">
        <f t="shared" si="8"/>
        <v>0</v>
      </c>
      <c r="X18" s="10">
        <f t="shared" si="9"/>
        <v>0</v>
      </c>
      <c r="Y18" s="10">
        <f t="shared" si="10"/>
        <v>1</v>
      </c>
    </row>
    <row r="19" spans="1:25" x14ac:dyDescent="0.25">
      <c r="A19">
        <f>'2023 FM Disclosure'!A19</f>
        <v>41</v>
      </c>
      <c r="B19" t="str">
        <f>'2023 FM Disclosure'!B19</f>
        <v>Ellensburg Electric Division</v>
      </c>
      <c r="C19" s="7" cm="1">
        <f t="array" ref="C19">SUMPRODUCT('2023 FM Disclosure'!$C19:$R19,TRANSPOSE(EF_Tables!J$9:J$24))</f>
        <v>0</v>
      </c>
      <c r="D19" s="7" cm="1">
        <f t="array" ref="D19">SUMPRODUCT('2023 FM Disclosure'!$C19:$R19,TRANSPOSE(EF_Tables!K$9:K$24))</f>
        <v>23628</v>
      </c>
      <c r="E19" s="7" cm="1">
        <f t="array" ref="E19">SUMPRODUCT('2023 FM Disclosure'!$C19:$R19,TRANSPOSE(EF_Tables!L$9:L$24))</f>
        <v>0</v>
      </c>
      <c r="F19" s="7" cm="1">
        <f t="array" ref="F19">SUMPRODUCT('2023 FM Disclosure'!$C19:$R19,TRANSPOSE(EF_Tables!M$9:M$24))</f>
        <v>24776</v>
      </c>
      <c r="G19" s="7" cm="1">
        <f t="array" ref="G19">SUMPRODUCT('2023 FM Disclosure'!$C19:$R19,TRANSPOSE(EF_Tables!N$9:N$24))</f>
        <v>0</v>
      </c>
      <c r="H19" s="7" cm="1">
        <f t="array" ref="H19">SUMPRODUCT('2023 FM Disclosure'!$C19:$R19,TRANSPOSE(EF_Tables!O$9:O$24))</f>
        <v>0</v>
      </c>
      <c r="I19" s="7" cm="1">
        <f t="array" ref="I19">SUMPRODUCT('2023 FM Disclosure'!$C19:$R19,TRANSPOSE(EF_Tables!P$9:P$24))</f>
        <v>171783</v>
      </c>
      <c r="J19" s="7" cm="1">
        <f t="array" ref="J19">SUMPRODUCT('2023 FM Disclosure'!$C19:$R19,TRANSPOSE(EF_Tables!Q$9:Q$24))</f>
        <v>0</v>
      </c>
      <c r="K19" s="7" cm="1">
        <f t="array" ref="K19">SUMPRODUCT('2023 FM Disclosure'!$C19:$R19,TRANSPOSE(EF_Tables!R$9:R$24))</f>
        <v>0</v>
      </c>
      <c r="L19" s="7" cm="1">
        <f t="array" ref="L19">SUMPRODUCT('2023 FM Disclosure'!$C19:$R19,TRANSPOSE(EF_Tables!S$9:S$24))</f>
        <v>0</v>
      </c>
      <c r="M19" s="7">
        <f t="shared" si="0"/>
        <v>220187</v>
      </c>
      <c r="N19" s="338"/>
      <c r="O19" s="10">
        <f t="shared" si="11"/>
        <v>0</v>
      </c>
      <c r="P19" s="10">
        <f t="shared" si="1"/>
        <v>0.10730878753059898</v>
      </c>
      <c r="Q19" s="10">
        <f t="shared" si="2"/>
        <v>0</v>
      </c>
      <c r="R19" s="10">
        <f t="shared" si="3"/>
        <v>0.11252253766116982</v>
      </c>
      <c r="S19" s="10">
        <f t="shared" si="4"/>
        <v>0</v>
      </c>
      <c r="T19" s="10">
        <f t="shared" si="5"/>
        <v>0</v>
      </c>
      <c r="U19" s="10">
        <f t="shared" si="6"/>
        <v>0.78016867480823116</v>
      </c>
      <c r="V19" s="10">
        <f t="shared" si="7"/>
        <v>0</v>
      </c>
      <c r="W19" s="10">
        <f t="shared" si="8"/>
        <v>0</v>
      </c>
      <c r="X19" s="10">
        <f t="shared" si="9"/>
        <v>0</v>
      </c>
      <c r="Y19" s="10">
        <f t="shared" si="10"/>
        <v>1</v>
      </c>
    </row>
    <row r="20" spans="1:25" x14ac:dyDescent="0.25">
      <c r="A20">
        <f>'2023 FM Disclosure'!A20</f>
        <v>44</v>
      </c>
      <c r="B20" t="str">
        <f>'2023 FM Disclosure'!B20</f>
        <v>Ferry County PUD #1</v>
      </c>
      <c r="C20" s="7" cm="1">
        <f t="array" ref="C20">SUMPRODUCT('2023 FM Disclosure'!$C20:$R20,TRANSPOSE(EF_Tables!J$9:J$24))</f>
        <v>0</v>
      </c>
      <c r="D20" s="7" cm="1">
        <f t="array" ref="D20">SUMPRODUCT('2023 FM Disclosure'!$C20:$R20,TRANSPOSE(EF_Tables!K$9:K$24))</f>
        <v>8870</v>
      </c>
      <c r="E20" s="7" cm="1">
        <f t="array" ref="E20">SUMPRODUCT('2023 FM Disclosure'!$C20:$R20,TRANSPOSE(EF_Tables!L$9:L$24))</f>
        <v>0</v>
      </c>
      <c r="F20" s="7" cm="1">
        <f t="array" ref="F20">SUMPRODUCT('2023 FM Disclosure'!$C20:$R20,TRANSPOSE(EF_Tables!M$9:M$24))</f>
        <v>9301</v>
      </c>
      <c r="G20" s="7" cm="1">
        <f t="array" ref="G20">SUMPRODUCT('2023 FM Disclosure'!$C20:$R20,TRANSPOSE(EF_Tables!N$9:N$24))</f>
        <v>0</v>
      </c>
      <c r="H20" s="7" cm="1">
        <f t="array" ref="H20">SUMPRODUCT('2023 FM Disclosure'!$C20:$R20,TRANSPOSE(EF_Tables!O$9:O$24))</f>
        <v>0</v>
      </c>
      <c r="I20" s="7" cm="1">
        <f t="array" ref="I20">SUMPRODUCT('2023 FM Disclosure'!$C20:$R20,TRANSPOSE(EF_Tables!P$9:P$24))</f>
        <v>64487</v>
      </c>
      <c r="J20" s="7" cm="1">
        <f t="array" ref="J20">SUMPRODUCT('2023 FM Disclosure'!$C20:$R20,TRANSPOSE(EF_Tables!Q$9:Q$24))</f>
        <v>0</v>
      </c>
      <c r="K20" s="7" cm="1">
        <f t="array" ref="K20">SUMPRODUCT('2023 FM Disclosure'!$C20:$R20,TRANSPOSE(EF_Tables!R$9:R$24))</f>
        <v>0</v>
      </c>
      <c r="L20" s="7" cm="1">
        <f t="array" ref="L20">SUMPRODUCT('2023 FM Disclosure'!$C20:$R20,TRANSPOSE(EF_Tables!S$9:S$24))</f>
        <v>0</v>
      </c>
      <c r="M20" s="7">
        <f t="shared" si="0"/>
        <v>82658</v>
      </c>
      <c r="N20" s="338"/>
      <c r="O20" s="10">
        <f t="shared" si="11"/>
        <v>0</v>
      </c>
      <c r="P20" s="10">
        <f t="shared" si="1"/>
        <v>0.10730963730068475</v>
      </c>
      <c r="Q20" s="10">
        <f t="shared" si="2"/>
        <v>0</v>
      </c>
      <c r="R20" s="10">
        <f t="shared" si="3"/>
        <v>0.11252389363401001</v>
      </c>
      <c r="S20" s="10">
        <f t="shared" si="4"/>
        <v>0</v>
      </c>
      <c r="T20" s="10">
        <f t="shared" si="5"/>
        <v>0</v>
      </c>
      <c r="U20" s="10">
        <f t="shared" si="6"/>
        <v>0.78016646906530518</v>
      </c>
      <c r="V20" s="10">
        <f t="shared" si="7"/>
        <v>0</v>
      </c>
      <c r="W20" s="10">
        <f t="shared" si="8"/>
        <v>0</v>
      </c>
      <c r="X20" s="10">
        <f t="shared" si="9"/>
        <v>0</v>
      </c>
      <c r="Y20" s="10">
        <f t="shared" si="10"/>
        <v>1</v>
      </c>
    </row>
    <row r="21" spans="1:25" x14ac:dyDescent="0.25">
      <c r="A21">
        <f>'2023 FM Disclosure'!A21</f>
        <v>46</v>
      </c>
      <c r="B21" t="str">
        <f>'2023 FM Disclosure'!B21</f>
        <v>Franklin County PUD #1</v>
      </c>
      <c r="C21" s="7" cm="1">
        <f t="array" ref="C21">SUMPRODUCT('2023 FM Disclosure'!$C21:$R21,TRANSPOSE(EF_Tables!J$9:J$24))</f>
        <v>0</v>
      </c>
      <c r="D21" s="7" cm="1">
        <f t="array" ref="D21">SUMPRODUCT('2023 FM Disclosure'!$C21:$R21,TRANSPOSE(EF_Tables!K$9:K$24))</f>
        <v>178056</v>
      </c>
      <c r="E21" s="7" cm="1">
        <f t="array" ref="E21">SUMPRODUCT('2023 FM Disclosure'!$C21:$R21,TRANSPOSE(EF_Tables!L$9:L$24))</f>
        <v>0</v>
      </c>
      <c r="F21" s="7" cm="1">
        <f t="array" ref="F21">SUMPRODUCT('2023 FM Disclosure'!$C21:$R21,TRANSPOSE(EF_Tables!M$9:M$24))</f>
        <v>113311</v>
      </c>
      <c r="G21" s="7" cm="1">
        <f t="array" ref="G21">SUMPRODUCT('2023 FM Disclosure'!$C21:$R21,TRANSPOSE(EF_Tables!N$9:N$24))</f>
        <v>0</v>
      </c>
      <c r="H21" s="7" cm="1">
        <f t="array" ref="H21">SUMPRODUCT('2023 FM Disclosure'!$C21:$R21,TRANSPOSE(EF_Tables!O$9:O$24))</f>
        <v>0</v>
      </c>
      <c r="I21" s="7" cm="1">
        <f t="array" ref="I21">SUMPRODUCT('2023 FM Disclosure'!$C21:$R21,TRANSPOSE(EF_Tables!P$9:P$24))</f>
        <v>794625</v>
      </c>
      <c r="J21" s="7" cm="1">
        <f t="array" ref="J21">SUMPRODUCT('2023 FM Disclosure'!$C21:$R21,TRANSPOSE(EF_Tables!Q$9:Q$24))</f>
        <v>0</v>
      </c>
      <c r="K21" s="7" cm="1">
        <f t="array" ref="K21">SUMPRODUCT('2023 FM Disclosure'!$C21:$R21,TRANSPOSE(EF_Tables!R$9:R$24))</f>
        <v>41711</v>
      </c>
      <c r="L21" s="7" cm="1">
        <f t="array" ref="L21">SUMPRODUCT('2023 FM Disclosure'!$C21:$R21,TRANSPOSE(EF_Tables!S$9:S$24))</f>
        <v>0</v>
      </c>
      <c r="M21" s="7">
        <f t="shared" si="0"/>
        <v>1127703</v>
      </c>
      <c r="N21" s="338"/>
      <c r="O21" s="10">
        <f t="shared" si="11"/>
        <v>0</v>
      </c>
      <c r="P21" s="10">
        <f t="shared" si="1"/>
        <v>0.15789263662506883</v>
      </c>
      <c r="Q21" s="10">
        <f t="shared" si="2"/>
        <v>0</v>
      </c>
      <c r="R21" s="10">
        <f t="shared" si="3"/>
        <v>0.1004794702151187</v>
      </c>
      <c r="S21" s="10">
        <f t="shared" si="4"/>
        <v>0</v>
      </c>
      <c r="T21" s="10">
        <f t="shared" si="5"/>
        <v>0</v>
      </c>
      <c r="U21" s="10">
        <f t="shared" si="6"/>
        <v>0.70464031753041356</v>
      </c>
      <c r="V21" s="10">
        <f t="shared" si="7"/>
        <v>0</v>
      </c>
      <c r="W21" s="10">
        <f t="shared" si="8"/>
        <v>3.6987575629398875E-2</v>
      </c>
      <c r="X21" s="10">
        <f t="shared" si="9"/>
        <v>0</v>
      </c>
      <c r="Y21" s="10">
        <f t="shared" si="10"/>
        <v>1</v>
      </c>
    </row>
    <row r="22" spans="1:25" x14ac:dyDescent="0.25">
      <c r="A22">
        <f>'2023 FM Disclosure'!A22</f>
        <v>47</v>
      </c>
      <c r="B22" t="str">
        <f>'2023 FM Disclosure'!B22</f>
        <v>Grays Harbor County PUD #1</v>
      </c>
      <c r="C22" s="7" cm="1">
        <f t="array" ref="C22">SUMPRODUCT('2023 FM Disclosure'!$C22:$R22,TRANSPOSE(EF_Tables!J$9:J$24))</f>
        <v>0</v>
      </c>
      <c r="D22" s="7" cm="1">
        <f t="array" ref="D22">SUMPRODUCT('2023 FM Disclosure'!$C22:$R22,TRANSPOSE(EF_Tables!K$9:K$24))</f>
        <v>127274</v>
      </c>
      <c r="E22" s="7" cm="1">
        <f t="array" ref="E22">SUMPRODUCT('2023 FM Disclosure'!$C22:$R22,TRANSPOSE(EF_Tables!L$9:L$24))</f>
        <v>0</v>
      </c>
      <c r="F22" s="7" cm="1">
        <f t="array" ref="F22">SUMPRODUCT('2023 FM Disclosure'!$C22:$R22,TRANSPOSE(EF_Tables!M$9:M$24))</f>
        <v>109427</v>
      </c>
      <c r="G22" s="7" cm="1">
        <f t="array" ref="G22">SUMPRODUCT('2023 FM Disclosure'!$C22:$R22,TRANSPOSE(EF_Tables!N$9:N$24))</f>
        <v>0</v>
      </c>
      <c r="H22" s="7" cm="1">
        <f t="array" ref="H22">SUMPRODUCT('2023 FM Disclosure'!$C22:$R22,TRANSPOSE(EF_Tables!O$9:O$24))</f>
        <v>0</v>
      </c>
      <c r="I22" s="7" cm="1">
        <f t="array" ref="I22">SUMPRODUCT('2023 FM Disclosure'!$C22:$R22,TRANSPOSE(EF_Tables!P$9:P$24))</f>
        <v>763966</v>
      </c>
      <c r="J22" s="7" cm="1">
        <f t="array" ref="J22">SUMPRODUCT('2023 FM Disclosure'!$C22:$R22,TRANSPOSE(EF_Tables!Q$9:Q$24))</f>
        <v>0</v>
      </c>
      <c r="K22" s="7" cm="1">
        <f t="array" ref="K22">SUMPRODUCT('2023 FM Disclosure'!$C22:$R22,TRANSPOSE(EF_Tables!R$9:R$24))</f>
        <v>31934</v>
      </c>
      <c r="L22" s="7" cm="1">
        <f t="array" ref="L22">SUMPRODUCT('2023 FM Disclosure'!$C22:$R22,TRANSPOSE(EF_Tables!S$9:S$24))</f>
        <v>0</v>
      </c>
      <c r="M22" s="7">
        <f t="shared" si="0"/>
        <v>1032601</v>
      </c>
      <c r="N22" s="338"/>
      <c r="O22" s="10">
        <f t="shared" si="11"/>
        <v>0</v>
      </c>
      <c r="P22" s="10">
        <f t="shared" si="1"/>
        <v>0.12325573963224905</v>
      </c>
      <c r="Q22" s="10">
        <f t="shared" si="2"/>
        <v>0</v>
      </c>
      <c r="R22" s="10">
        <f t="shared" si="3"/>
        <v>0.10597220029808223</v>
      </c>
      <c r="S22" s="10">
        <f t="shared" si="4"/>
        <v>0</v>
      </c>
      <c r="T22" s="10">
        <f t="shared" si="5"/>
        <v>0</v>
      </c>
      <c r="U22" s="10">
        <f t="shared" si="6"/>
        <v>0.73984627169642481</v>
      </c>
      <c r="V22" s="10">
        <f t="shared" si="7"/>
        <v>0</v>
      </c>
      <c r="W22" s="10">
        <f t="shared" si="8"/>
        <v>3.0925788373243876E-2</v>
      </c>
      <c r="X22" s="10">
        <f t="shared" si="9"/>
        <v>0</v>
      </c>
      <c r="Y22" s="10">
        <f t="shared" si="10"/>
        <v>1</v>
      </c>
    </row>
    <row r="23" spans="1:25" x14ac:dyDescent="0.25">
      <c r="A23">
        <f>'2023 FM Disclosure'!A23</f>
        <v>48</v>
      </c>
      <c r="B23" t="str">
        <f>'2023 FM Disclosure'!B23</f>
        <v>Inland Power &amp; Light</v>
      </c>
      <c r="C23" s="7" cm="1">
        <f t="array" ref="C23">SUMPRODUCT('2023 FM Disclosure'!$C23:$R23,TRANSPOSE(EF_Tables!J$9:J$24))</f>
        <v>0</v>
      </c>
      <c r="D23" s="7" cm="1">
        <f t="array" ref="D23">SUMPRODUCT('2023 FM Disclosure'!$C23:$R23,TRANSPOSE(EF_Tables!K$9:K$24))</f>
        <v>107653</v>
      </c>
      <c r="E23" s="7" cm="1">
        <f t="array" ref="E23">SUMPRODUCT('2023 FM Disclosure'!$C23:$R23,TRANSPOSE(EF_Tables!L$9:L$24))</f>
        <v>0</v>
      </c>
      <c r="F23" s="7" cm="1">
        <f t="array" ref="F23">SUMPRODUCT('2023 FM Disclosure'!$C23:$R23,TRANSPOSE(EF_Tables!M$9:M$24))</f>
        <v>112886</v>
      </c>
      <c r="G23" s="7" cm="1">
        <f t="array" ref="G23">SUMPRODUCT('2023 FM Disclosure'!$C23:$R23,TRANSPOSE(EF_Tables!N$9:N$24))</f>
        <v>0</v>
      </c>
      <c r="H23" s="7" cm="1">
        <f t="array" ref="H23">SUMPRODUCT('2023 FM Disclosure'!$C23:$R23,TRANSPOSE(EF_Tables!O$9:O$24))</f>
        <v>0</v>
      </c>
      <c r="I23" s="7" cm="1">
        <f t="array" ref="I23">SUMPRODUCT('2023 FM Disclosure'!$C23:$R23,TRANSPOSE(EF_Tables!P$9:P$24))</f>
        <v>782685</v>
      </c>
      <c r="J23" s="7" cm="1">
        <f t="array" ref="J23">SUMPRODUCT('2023 FM Disclosure'!$C23:$R23,TRANSPOSE(EF_Tables!Q$9:Q$24))</f>
        <v>0</v>
      </c>
      <c r="K23" s="7" cm="1">
        <f t="array" ref="K23">SUMPRODUCT('2023 FM Disclosure'!$C23:$R23,TRANSPOSE(EF_Tables!R$9:R$24))</f>
        <v>140165</v>
      </c>
      <c r="L23" s="7" cm="1">
        <f t="array" ref="L23">SUMPRODUCT('2023 FM Disclosure'!$C23:$R23,TRANSPOSE(EF_Tables!S$9:S$24))</f>
        <v>4620</v>
      </c>
      <c r="M23" s="7">
        <f t="shared" si="0"/>
        <v>1148009</v>
      </c>
      <c r="N23" s="338"/>
      <c r="O23" s="10">
        <f t="shared" si="11"/>
        <v>0</v>
      </c>
      <c r="P23" s="10">
        <f t="shared" si="1"/>
        <v>9.3773655084585572E-2</v>
      </c>
      <c r="Q23" s="10">
        <f t="shared" si="2"/>
        <v>0</v>
      </c>
      <c r="R23" s="10">
        <f t="shared" si="3"/>
        <v>9.8331981717913367E-2</v>
      </c>
      <c r="S23" s="10">
        <f t="shared" si="4"/>
        <v>0</v>
      </c>
      <c r="T23" s="10">
        <f t="shared" si="5"/>
        <v>0</v>
      </c>
      <c r="U23" s="10">
        <f t="shared" si="6"/>
        <v>0.68177601395111009</v>
      </c>
      <c r="V23" s="10">
        <f t="shared" si="7"/>
        <v>0</v>
      </c>
      <c r="W23" s="10">
        <f t="shared" si="8"/>
        <v>0.12209399055233887</v>
      </c>
      <c r="X23" s="10">
        <f t="shared" si="9"/>
        <v>4.0243586940520498E-3</v>
      </c>
      <c r="Y23" s="10">
        <f t="shared" si="10"/>
        <v>0.99999999999999989</v>
      </c>
    </row>
    <row r="24" spans="1:25" x14ac:dyDescent="0.25">
      <c r="A24">
        <f>'2023 FM Disclosure'!A24</f>
        <v>52</v>
      </c>
      <c r="B24" t="str">
        <f>'2023 FM Disclosure'!B24</f>
        <v>Klickitat County PUD #1</v>
      </c>
      <c r="C24" s="7" cm="1">
        <f t="array" ref="C24">SUMPRODUCT('2023 FM Disclosure'!$C24:$R24,TRANSPOSE(EF_Tables!J$9:J$24))</f>
        <v>0</v>
      </c>
      <c r="D24" s="7" cm="1">
        <f t="array" ref="D24">SUMPRODUCT('2023 FM Disclosure'!$C24:$R24,TRANSPOSE(EF_Tables!K$9:K$24))</f>
        <v>108905</v>
      </c>
      <c r="E24" s="7" cm="1">
        <f t="array" ref="E24">SUMPRODUCT('2023 FM Disclosure'!$C24:$R24,TRANSPOSE(EF_Tables!L$9:L$24))</f>
        <v>0</v>
      </c>
      <c r="F24" s="7" cm="1">
        <f t="array" ref="F24">SUMPRODUCT('2023 FM Disclosure'!$C24:$R24,TRANSPOSE(EF_Tables!M$9:M$24))</f>
        <v>45536</v>
      </c>
      <c r="G24" s="7" cm="1">
        <f t="array" ref="G24">SUMPRODUCT('2023 FM Disclosure'!$C24:$R24,TRANSPOSE(EF_Tables!N$9:N$24))</f>
        <v>0</v>
      </c>
      <c r="H24" s="7" cm="1">
        <f t="array" ref="H24">SUMPRODUCT('2023 FM Disclosure'!$C24:$R24,TRANSPOSE(EF_Tables!O$9:O$24))</f>
        <v>0</v>
      </c>
      <c r="I24" s="7" cm="1">
        <f t="array" ref="I24">SUMPRODUCT('2023 FM Disclosure'!$C24:$R24,TRANSPOSE(EF_Tables!P$9:P$24))</f>
        <v>358144</v>
      </c>
      <c r="J24" s="7" cm="1">
        <f t="array" ref="J24">SUMPRODUCT('2023 FM Disclosure'!$C24:$R24,TRANSPOSE(EF_Tables!Q$9:Q$24))</f>
        <v>0</v>
      </c>
      <c r="K24" s="7" cm="1">
        <f t="array" ref="K24">SUMPRODUCT('2023 FM Disclosure'!$C24:$R24,TRANSPOSE(EF_Tables!R$9:R$24))</f>
        <v>0</v>
      </c>
      <c r="L24" s="7" cm="1">
        <f t="array" ref="L24">SUMPRODUCT('2023 FM Disclosure'!$C24:$R24,TRANSPOSE(EF_Tables!S$9:S$24))</f>
        <v>0</v>
      </c>
      <c r="M24" s="7">
        <f t="shared" si="0"/>
        <v>512585</v>
      </c>
      <c r="N24" s="338"/>
      <c r="O24" s="10">
        <f t="shared" si="11"/>
        <v>0</v>
      </c>
      <c r="P24" s="10">
        <f t="shared" si="1"/>
        <v>0.21246232332198561</v>
      </c>
      <c r="Q24" s="10">
        <f t="shared" si="2"/>
        <v>0</v>
      </c>
      <c r="R24" s="10">
        <f t="shared" si="3"/>
        <v>8.8835997932050298E-2</v>
      </c>
      <c r="S24" s="10">
        <f t="shared" si="4"/>
        <v>0</v>
      </c>
      <c r="T24" s="10">
        <f t="shared" si="5"/>
        <v>0</v>
      </c>
      <c r="U24" s="10">
        <f t="shared" si="6"/>
        <v>0.69870167874596412</v>
      </c>
      <c r="V24" s="10">
        <f t="shared" si="7"/>
        <v>0</v>
      </c>
      <c r="W24" s="10">
        <f t="shared" si="8"/>
        <v>0</v>
      </c>
      <c r="X24" s="10">
        <f t="shared" si="9"/>
        <v>0</v>
      </c>
      <c r="Y24" s="10">
        <f t="shared" si="10"/>
        <v>1</v>
      </c>
    </row>
    <row r="25" spans="1:25" x14ac:dyDescent="0.25">
      <c r="A25">
        <f>'2023 FM Disclosure'!A25</f>
        <v>54</v>
      </c>
      <c r="B25" t="str">
        <f>'2023 FM Disclosure'!B25</f>
        <v>Lakeview Light &amp; Power</v>
      </c>
      <c r="C25" s="7" cm="1">
        <f t="array" ref="C25">SUMPRODUCT('2023 FM Disclosure'!$C25:$R25,TRANSPOSE(EF_Tables!J$9:J$24))</f>
        <v>0</v>
      </c>
      <c r="D25" s="7" cm="1">
        <f t="array" ref="D25">SUMPRODUCT('2023 FM Disclosure'!$C25:$R25,TRANSPOSE(EF_Tables!K$9:K$24))</f>
        <v>28280</v>
      </c>
      <c r="E25" s="7" cm="1">
        <f t="array" ref="E25">SUMPRODUCT('2023 FM Disclosure'!$C25:$R25,TRANSPOSE(EF_Tables!L$9:L$24))</f>
        <v>0</v>
      </c>
      <c r="F25" s="7" cm="1">
        <f t="array" ref="F25">SUMPRODUCT('2023 FM Disclosure'!$C25:$R25,TRANSPOSE(EF_Tables!M$9:M$24))</f>
        <v>29655</v>
      </c>
      <c r="G25" s="7" cm="1">
        <f t="array" ref="G25">SUMPRODUCT('2023 FM Disclosure'!$C25:$R25,TRANSPOSE(EF_Tables!N$9:N$24))</f>
        <v>0</v>
      </c>
      <c r="H25" s="7" cm="1">
        <f t="array" ref="H25">SUMPRODUCT('2023 FM Disclosure'!$C25:$R25,TRANSPOSE(EF_Tables!O$9:O$24))</f>
        <v>0</v>
      </c>
      <c r="I25" s="7" cm="1">
        <f t="array" ref="I25">SUMPRODUCT('2023 FM Disclosure'!$C25:$R25,TRANSPOSE(EF_Tables!P$9:P$24))</f>
        <v>205607</v>
      </c>
      <c r="J25" s="7" cm="1">
        <f t="array" ref="J25">SUMPRODUCT('2023 FM Disclosure'!$C25:$R25,TRANSPOSE(EF_Tables!Q$9:Q$24))</f>
        <v>0</v>
      </c>
      <c r="K25" s="7" cm="1">
        <f t="array" ref="K25">SUMPRODUCT('2023 FM Disclosure'!$C25:$R25,TRANSPOSE(EF_Tables!R$9:R$24))</f>
        <v>0</v>
      </c>
      <c r="L25" s="7" cm="1">
        <f t="array" ref="L25">SUMPRODUCT('2023 FM Disclosure'!$C25:$R25,TRANSPOSE(EF_Tables!S$9:S$24))</f>
        <v>0</v>
      </c>
      <c r="M25" s="7">
        <f t="shared" si="0"/>
        <v>263542</v>
      </c>
      <c r="N25" s="338"/>
      <c r="O25" s="10">
        <f t="shared" si="11"/>
        <v>0</v>
      </c>
      <c r="P25" s="10">
        <f t="shared" si="1"/>
        <v>0.10730737415668092</v>
      </c>
      <c r="Q25" s="10">
        <f t="shared" si="2"/>
        <v>0</v>
      </c>
      <c r="R25" s="10">
        <f t="shared" si="3"/>
        <v>0.11252475886196507</v>
      </c>
      <c r="S25" s="10">
        <f t="shared" si="4"/>
        <v>0</v>
      </c>
      <c r="T25" s="10">
        <f t="shared" si="5"/>
        <v>0</v>
      </c>
      <c r="U25" s="10">
        <f t="shared" si="6"/>
        <v>0.78016786698135399</v>
      </c>
      <c r="V25" s="10">
        <f t="shared" si="7"/>
        <v>0</v>
      </c>
      <c r="W25" s="10">
        <f t="shared" si="8"/>
        <v>0</v>
      </c>
      <c r="X25" s="10">
        <f t="shared" si="9"/>
        <v>0</v>
      </c>
      <c r="Y25" s="10">
        <f t="shared" si="10"/>
        <v>1</v>
      </c>
    </row>
    <row r="26" spans="1:25" x14ac:dyDescent="0.25">
      <c r="A26">
        <f>'2023 FM Disclosure'!A26</f>
        <v>56</v>
      </c>
      <c r="B26" t="str">
        <f>'2023 FM Disclosure'!B26</f>
        <v>Lewis County PUD #1</v>
      </c>
      <c r="C26" s="7" cm="1">
        <f t="array" ref="C26">SUMPRODUCT('2023 FM Disclosure'!$C26:$R26,TRANSPOSE(EF_Tables!J$9:J$24))</f>
        <v>0</v>
      </c>
      <c r="D26" s="7" cm="1">
        <f t="array" ref="D26">SUMPRODUCT('2023 FM Disclosure'!$C26:$R26,TRANSPOSE(EF_Tables!K$9:K$24))</f>
        <v>165175</v>
      </c>
      <c r="E26" s="7" cm="1">
        <f t="array" ref="E26">SUMPRODUCT('2023 FM Disclosure'!$C26:$R26,TRANSPOSE(EF_Tables!L$9:L$24))</f>
        <v>0</v>
      </c>
      <c r="F26" s="7" cm="1">
        <f t="array" ref="F26">SUMPRODUCT('2023 FM Disclosure'!$C26:$R26,TRANSPOSE(EF_Tables!M$9:M$24))</f>
        <v>100233</v>
      </c>
      <c r="G26" s="7" cm="1">
        <f t="array" ref="G26">SUMPRODUCT('2023 FM Disclosure'!$C26:$R26,TRANSPOSE(EF_Tables!N$9:N$24))</f>
        <v>0</v>
      </c>
      <c r="H26" s="7" cm="1">
        <f t="array" ref="H26">SUMPRODUCT('2023 FM Disclosure'!$C26:$R26,TRANSPOSE(EF_Tables!O$9:O$24))</f>
        <v>0</v>
      </c>
      <c r="I26" s="7" cm="1">
        <f t="array" ref="I26">SUMPRODUCT('2023 FM Disclosure'!$C26:$R26,TRANSPOSE(EF_Tables!P$9:P$24))</f>
        <v>697840</v>
      </c>
      <c r="J26" s="7" cm="1">
        <f t="array" ref="J26">SUMPRODUCT('2023 FM Disclosure'!$C26:$R26,TRANSPOSE(EF_Tables!Q$9:Q$24))</f>
        <v>0</v>
      </c>
      <c r="K26" s="7" cm="1">
        <f t="array" ref="K26">SUMPRODUCT('2023 FM Disclosure'!$C26:$R26,TRANSPOSE(EF_Tables!R$9:R$24))</f>
        <v>10482</v>
      </c>
      <c r="L26" s="7" cm="1">
        <f t="array" ref="L26">SUMPRODUCT('2023 FM Disclosure'!$C26:$R26,TRANSPOSE(EF_Tables!S$9:S$24))</f>
        <v>0</v>
      </c>
      <c r="M26" s="7">
        <f t="shared" si="0"/>
        <v>973730</v>
      </c>
      <c r="N26" s="338"/>
      <c r="O26" s="10">
        <f t="shared" si="11"/>
        <v>0</v>
      </c>
      <c r="P26" s="10">
        <f t="shared" si="1"/>
        <v>0.16963121193760078</v>
      </c>
      <c r="Q26" s="10">
        <f t="shared" si="2"/>
        <v>0</v>
      </c>
      <c r="R26" s="10">
        <f t="shared" si="3"/>
        <v>0.10293715917143356</v>
      </c>
      <c r="S26" s="10">
        <f t="shared" si="4"/>
        <v>0</v>
      </c>
      <c r="T26" s="10">
        <f t="shared" si="5"/>
        <v>0</v>
      </c>
      <c r="U26" s="10">
        <f t="shared" si="6"/>
        <v>0.71666683782978857</v>
      </c>
      <c r="V26" s="10">
        <f t="shared" si="7"/>
        <v>0</v>
      </c>
      <c r="W26" s="10">
        <f t="shared" si="8"/>
        <v>1.0764791061177123E-2</v>
      </c>
      <c r="X26" s="10">
        <f t="shared" si="9"/>
        <v>0</v>
      </c>
      <c r="Y26" s="10">
        <f t="shared" si="10"/>
        <v>1</v>
      </c>
    </row>
    <row r="27" spans="1:25" x14ac:dyDescent="0.25">
      <c r="A27">
        <f>'2023 FM Disclosure'!A27</f>
        <v>59</v>
      </c>
      <c r="B27" t="str">
        <f>'2023 FM Disclosure'!B27</f>
        <v>McCleary Light &amp; Power</v>
      </c>
      <c r="C27" s="7" cm="1">
        <f t="array" ref="C27">SUMPRODUCT('2023 FM Disclosure'!$C27:$R27,TRANSPOSE(EF_Tables!J$9:J$24))</f>
        <v>0</v>
      </c>
      <c r="D27" s="7" cm="1">
        <f t="array" ref="D27">SUMPRODUCT('2023 FM Disclosure'!$C27:$R27,TRANSPOSE(EF_Tables!K$9:K$24))</f>
        <v>3271</v>
      </c>
      <c r="E27" s="7" cm="1">
        <f t="array" ref="E27">SUMPRODUCT('2023 FM Disclosure'!$C27:$R27,TRANSPOSE(EF_Tables!L$9:L$24))</f>
        <v>0</v>
      </c>
      <c r="F27" s="7" cm="1">
        <f t="array" ref="F27">SUMPRODUCT('2023 FM Disclosure'!$C27:$R27,TRANSPOSE(EF_Tables!M$9:M$24))</f>
        <v>3430</v>
      </c>
      <c r="G27" s="7" cm="1">
        <f t="array" ref="G27">SUMPRODUCT('2023 FM Disclosure'!$C27:$R27,TRANSPOSE(EF_Tables!N$9:N$24))</f>
        <v>0</v>
      </c>
      <c r="H27" s="7" cm="1">
        <f t="array" ref="H27">SUMPRODUCT('2023 FM Disclosure'!$C27:$R27,TRANSPOSE(EF_Tables!O$9:O$24))</f>
        <v>0</v>
      </c>
      <c r="I27" s="7" cm="1">
        <f t="array" ref="I27">SUMPRODUCT('2023 FM Disclosure'!$C27:$R27,TRANSPOSE(EF_Tables!P$9:P$24))</f>
        <v>23783</v>
      </c>
      <c r="J27" s="7" cm="1">
        <f t="array" ref="J27">SUMPRODUCT('2023 FM Disclosure'!$C27:$R27,TRANSPOSE(EF_Tables!Q$9:Q$24))</f>
        <v>0</v>
      </c>
      <c r="K27" s="7" cm="1">
        <f t="array" ref="K27">SUMPRODUCT('2023 FM Disclosure'!$C27:$R27,TRANSPOSE(EF_Tables!R$9:R$24))</f>
        <v>0</v>
      </c>
      <c r="L27" s="7" cm="1">
        <f t="array" ref="L27">SUMPRODUCT('2023 FM Disclosure'!$C27:$R27,TRANSPOSE(EF_Tables!S$9:S$24))</f>
        <v>0</v>
      </c>
      <c r="M27" s="7">
        <f t="shared" si="0"/>
        <v>30484</v>
      </c>
      <c r="N27" s="338"/>
      <c r="O27" s="10">
        <f t="shared" si="11"/>
        <v>0</v>
      </c>
      <c r="P27" s="10">
        <f t="shared" si="1"/>
        <v>0.10730219131347592</v>
      </c>
      <c r="Q27" s="10">
        <f t="shared" si="2"/>
        <v>0</v>
      </c>
      <c r="R27" s="10">
        <f t="shared" si="3"/>
        <v>0.11251804225167301</v>
      </c>
      <c r="S27" s="10">
        <f t="shared" si="4"/>
        <v>0</v>
      </c>
      <c r="T27" s="10">
        <f t="shared" si="5"/>
        <v>0</v>
      </c>
      <c r="U27" s="10">
        <f t="shared" si="6"/>
        <v>0.7801797664348511</v>
      </c>
      <c r="V27" s="10">
        <f t="shared" si="7"/>
        <v>0</v>
      </c>
      <c r="W27" s="10">
        <f t="shared" si="8"/>
        <v>0</v>
      </c>
      <c r="X27" s="10">
        <f t="shared" si="9"/>
        <v>0</v>
      </c>
      <c r="Y27" s="10">
        <f t="shared" si="10"/>
        <v>1</v>
      </c>
    </row>
    <row r="28" spans="1:25" x14ac:dyDescent="0.25">
      <c r="A28">
        <f>'2023 FM Disclosure'!A28</f>
        <v>63</v>
      </c>
      <c r="B28" t="str">
        <f>'2023 FM Disclosure'!B28</f>
        <v>Milton Electric Division</v>
      </c>
      <c r="C28" s="7" cm="1">
        <f t="array" ref="C28">SUMPRODUCT('2023 FM Disclosure'!$C28:$R28,TRANSPOSE(EF_Tables!J$9:J$24))</f>
        <v>0</v>
      </c>
      <c r="D28" s="7" cm="1">
        <f t="array" ref="D28">SUMPRODUCT('2023 FM Disclosure'!$C28:$R28,TRANSPOSE(EF_Tables!K$9:K$24))</f>
        <v>6189</v>
      </c>
      <c r="E28" s="7" cm="1">
        <f t="array" ref="E28">SUMPRODUCT('2023 FM Disclosure'!$C28:$R28,TRANSPOSE(EF_Tables!L$9:L$24))</f>
        <v>0</v>
      </c>
      <c r="F28" s="7" cm="1">
        <f t="array" ref="F28">SUMPRODUCT('2023 FM Disclosure'!$C28:$R28,TRANSPOSE(EF_Tables!M$9:M$24))</f>
        <v>6490</v>
      </c>
      <c r="G28" s="7" cm="1">
        <f t="array" ref="G28">SUMPRODUCT('2023 FM Disclosure'!$C28:$R28,TRANSPOSE(EF_Tables!N$9:N$24))</f>
        <v>0</v>
      </c>
      <c r="H28" s="7" cm="1">
        <f t="array" ref="H28">SUMPRODUCT('2023 FM Disclosure'!$C28:$R28,TRANSPOSE(EF_Tables!O$9:O$24))</f>
        <v>0</v>
      </c>
      <c r="I28" s="7" cm="1">
        <f t="array" ref="I28">SUMPRODUCT('2023 FM Disclosure'!$C28:$R28,TRANSPOSE(EF_Tables!P$9:P$24))</f>
        <v>45000</v>
      </c>
      <c r="J28" s="7" cm="1">
        <f t="array" ref="J28">SUMPRODUCT('2023 FM Disclosure'!$C28:$R28,TRANSPOSE(EF_Tables!Q$9:Q$24))</f>
        <v>0</v>
      </c>
      <c r="K28" s="7" cm="1">
        <f t="array" ref="K28">SUMPRODUCT('2023 FM Disclosure'!$C28:$R28,TRANSPOSE(EF_Tables!R$9:R$24))</f>
        <v>0</v>
      </c>
      <c r="L28" s="7" cm="1">
        <f t="array" ref="L28">SUMPRODUCT('2023 FM Disclosure'!$C28:$R28,TRANSPOSE(EF_Tables!S$9:S$24))</f>
        <v>0</v>
      </c>
      <c r="M28" s="7">
        <f t="shared" si="0"/>
        <v>57679</v>
      </c>
      <c r="N28" s="338"/>
      <c r="O28" s="10">
        <f t="shared" si="11"/>
        <v>0</v>
      </c>
      <c r="P28" s="10">
        <f t="shared" si="1"/>
        <v>0.10730075070649629</v>
      </c>
      <c r="Q28" s="10">
        <f t="shared" si="2"/>
        <v>0</v>
      </c>
      <c r="R28" s="10">
        <f t="shared" si="3"/>
        <v>0.11251928778238181</v>
      </c>
      <c r="S28" s="10">
        <f t="shared" si="4"/>
        <v>0</v>
      </c>
      <c r="T28" s="10">
        <f t="shared" si="5"/>
        <v>0</v>
      </c>
      <c r="U28" s="10">
        <f t="shared" si="6"/>
        <v>0.7801799615111219</v>
      </c>
      <c r="V28" s="10">
        <f t="shared" si="7"/>
        <v>0</v>
      </c>
      <c r="W28" s="10">
        <f t="shared" si="8"/>
        <v>0</v>
      </c>
      <c r="X28" s="10">
        <f t="shared" si="9"/>
        <v>0</v>
      </c>
      <c r="Y28" s="10">
        <f t="shared" si="10"/>
        <v>1</v>
      </c>
    </row>
    <row r="29" spans="1:25" x14ac:dyDescent="0.25">
      <c r="A29">
        <f>'2023 FM Disclosure'!A29</f>
        <v>64</v>
      </c>
      <c r="B29" t="str">
        <f>'2023 FM Disclosure'!B29</f>
        <v>Modern Electric Water Company</v>
      </c>
      <c r="C29" s="7" cm="1">
        <f t="array" ref="C29">SUMPRODUCT('2023 FM Disclosure'!$C29:$R29,TRANSPOSE(EF_Tables!J$9:J$24))</f>
        <v>0</v>
      </c>
      <c r="D29" s="7" cm="1">
        <f t="array" ref="D29">SUMPRODUCT('2023 FM Disclosure'!$C29:$R29,TRANSPOSE(EF_Tables!K$9:K$24))</f>
        <v>25510</v>
      </c>
      <c r="E29" s="7" cm="1">
        <f t="array" ref="E29">SUMPRODUCT('2023 FM Disclosure'!$C29:$R29,TRANSPOSE(EF_Tables!L$9:L$24))</f>
        <v>0</v>
      </c>
      <c r="F29" s="7" cm="1">
        <f t="array" ref="F29">SUMPRODUCT('2023 FM Disclosure'!$C29:$R29,TRANSPOSE(EF_Tables!M$9:M$24))</f>
        <v>26750</v>
      </c>
      <c r="G29" s="7" cm="1">
        <f t="array" ref="G29">SUMPRODUCT('2023 FM Disclosure'!$C29:$R29,TRANSPOSE(EF_Tables!N$9:N$24))</f>
        <v>0</v>
      </c>
      <c r="H29" s="7" cm="1">
        <f t="array" ref="H29">SUMPRODUCT('2023 FM Disclosure'!$C29:$R29,TRANSPOSE(EF_Tables!O$9:O$24))</f>
        <v>0</v>
      </c>
      <c r="I29" s="7" cm="1">
        <f t="array" ref="I29">SUMPRODUCT('2023 FM Disclosure'!$C29:$R29,TRANSPOSE(EF_Tables!P$9:P$24))</f>
        <v>185471</v>
      </c>
      <c r="J29" s="7" cm="1">
        <f t="array" ref="J29">SUMPRODUCT('2023 FM Disclosure'!$C29:$R29,TRANSPOSE(EF_Tables!Q$9:Q$24))</f>
        <v>0</v>
      </c>
      <c r="K29" s="7" cm="1">
        <f t="array" ref="K29">SUMPRODUCT('2023 FM Disclosure'!$C29:$R29,TRANSPOSE(EF_Tables!R$9:R$24))</f>
        <v>0</v>
      </c>
      <c r="L29" s="7" cm="1">
        <f t="array" ref="L29">SUMPRODUCT('2023 FM Disclosure'!$C29:$R29,TRANSPOSE(EF_Tables!S$9:S$24))</f>
        <v>0</v>
      </c>
      <c r="M29" s="7">
        <f t="shared" si="0"/>
        <v>237731</v>
      </c>
      <c r="N29" s="338"/>
      <c r="O29" s="10">
        <f t="shared" si="11"/>
        <v>0</v>
      </c>
      <c r="P29" s="10">
        <f t="shared" si="1"/>
        <v>0.10730615695891575</v>
      </c>
      <c r="Q29" s="10">
        <f t="shared" si="2"/>
        <v>0</v>
      </c>
      <c r="R29" s="10">
        <f t="shared" si="3"/>
        <v>0.11252213636420996</v>
      </c>
      <c r="S29" s="10">
        <f t="shared" si="4"/>
        <v>0</v>
      </c>
      <c r="T29" s="10">
        <f t="shared" si="5"/>
        <v>0</v>
      </c>
      <c r="U29" s="10">
        <f t="shared" si="6"/>
        <v>0.7801717066768743</v>
      </c>
      <c r="V29" s="10">
        <f t="shared" si="7"/>
        <v>0</v>
      </c>
      <c r="W29" s="10">
        <f t="shared" si="8"/>
        <v>0</v>
      </c>
      <c r="X29" s="10">
        <f t="shared" si="9"/>
        <v>0</v>
      </c>
      <c r="Y29" s="10">
        <f t="shared" si="10"/>
        <v>1</v>
      </c>
    </row>
    <row r="30" spans="1:25" x14ac:dyDescent="0.25">
      <c r="A30">
        <f>'2023 FM Disclosure'!A30</f>
        <v>66</v>
      </c>
      <c r="B30" t="str">
        <f>'2023 FM Disclosure'!B30</f>
        <v>Nespelem Valley Elec Coop</v>
      </c>
      <c r="C30" s="7" cm="1">
        <f t="array" ref="C30">SUMPRODUCT('2023 FM Disclosure'!$C30:$R30,TRANSPOSE(EF_Tables!J$9:J$24))</f>
        <v>0</v>
      </c>
      <c r="D30" s="7" cm="1">
        <f t="array" ref="D30">SUMPRODUCT('2023 FM Disclosure'!$C30:$R30,TRANSPOSE(EF_Tables!K$9:K$24))</f>
        <v>7080</v>
      </c>
      <c r="E30" s="7" cm="1">
        <f t="array" ref="E30">SUMPRODUCT('2023 FM Disclosure'!$C30:$R30,TRANSPOSE(EF_Tables!L$9:L$24))</f>
        <v>0</v>
      </c>
      <c r="F30" s="7" cm="1">
        <f t="array" ref="F30">SUMPRODUCT('2023 FM Disclosure'!$C30:$R30,TRANSPOSE(EF_Tables!M$9:M$24))</f>
        <v>7424</v>
      </c>
      <c r="G30" s="7" cm="1">
        <f t="array" ref="G30">SUMPRODUCT('2023 FM Disclosure'!$C30:$R30,TRANSPOSE(EF_Tables!N$9:N$24))</f>
        <v>0</v>
      </c>
      <c r="H30" s="7" cm="1">
        <f t="array" ref="H30">SUMPRODUCT('2023 FM Disclosure'!$C30:$R30,TRANSPOSE(EF_Tables!O$9:O$24))</f>
        <v>0</v>
      </c>
      <c r="I30" s="7" cm="1">
        <f t="array" ref="I30">SUMPRODUCT('2023 FM Disclosure'!$C30:$R30,TRANSPOSE(EF_Tables!P$9:P$24))</f>
        <v>51474</v>
      </c>
      <c r="J30" s="7" cm="1">
        <f t="array" ref="J30">SUMPRODUCT('2023 FM Disclosure'!$C30:$R30,TRANSPOSE(EF_Tables!Q$9:Q$24))</f>
        <v>0</v>
      </c>
      <c r="K30" s="7" cm="1">
        <f t="array" ref="K30">SUMPRODUCT('2023 FM Disclosure'!$C30:$R30,TRANSPOSE(EF_Tables!R$9:R$24))</f>
        <v>0</v>
      </c>
      <c r="L30" s="7" cm="1">
        <f t="array" ref="L30">SUMPRODUCT('2023 FM Disclosure'!$C30:$R30,TRANSPOSE(EF_Tables!S$9:S$24))</f>
        <v>0</v>
      </c>
      <c r="M30" s="7">
        <f t="shared" si="0"/>
        <v>65978</v>
      </c>
      <c r="N30" s="338"/>
      <c r="O30" s="10">
        <f t="shared" si="11"/>
        <v>0</v>
      </c>
      <c r="P30" s="10">
        <f t="shared" si="1"/>
        <v>0.10730849677165116</v>
      </c>
      <c r="Q30" s="10">
        <f t="shared" si="2"/>
        <v>0</v>
      </c>
      <c r="R30" s="10">
        <f t="shared" si="3"/>
        <v>0.11252235593682743</v>
      </c>
      <c r="S30" s="10">
        <f t="shared" si="4"/>
        <v>0</v>
      </c>
      <c r="T30" s="10">
        <f t="shared" si="5"/>
        <v>0</v>
      </c>
      <c r="U30" s="10">
        <f t="shared" si="6"/>
        <v>0.78016914729152143</v>
      </c>
      <c r="V30" s="10">
        <f t="shared" si="7"/>
        <v>0</v>
      </c>
      <c r="W30" s="10">
        <f t="shared" si="8"/>
        <v>0</v>
      </c>
      <c r="X30" s="10">
        <f t="shared" si="9"/>
        <v>0</v>
      </c>
      <c r="Y30" s="10">
        <f t="shared" si="10"/>
        <v>1</v>
      </c>
    </row>
    <row r="31" spans="1:25" x14ac:dyDescent="0.25">
      <c r="A31">
        <f>'2023 FM Disclosure'!A31</f>
        <v>69</v>
      </c>
      <c r="B31" t="str">
        <f>'2023 FM Disclosure'!B31</f>
        <v>Northern Lights (WA)</v>
      </c>
      <c r="C31" s="7" cm="1">
        <f t="array" ref="C31">SUMPRODUCT('2023 FM Disclosure'!$C31:$R31,TRANSPOSE(EF_Tables!J$9:J$24))</f>
        <v>0</v>
      </c>
      <c r="D31" s="7" cm="1">
        <f t="array" ref="D31">SUMPRODUCT('2023 FM Disclosure'!$C31:$R31,TRANSPOSE(EF_Tables!K$9:K$24))</f>
        <v>34</v>
      </c>
      <c r="E31" s="7" cm="1">
        <f t="array" ref="E31">SUMPRODUCT('2023 FM Disclosure'!$C31:$R31,TRANSPOSE(EF_Tables!L$9:L$24))</f>
        <v>0</v>
      </c>
      <c r="F31" s="7" cm="1">
        <f t="array" ref="F31">SUMPRODUCT('2023 FM Disclosure'!$C31:$R31,TRANSPOSE(EF_Tables!M$9:M$24))</f>
        <v>32</v>
      </c>
      <c r="G31" s="7" cm="1">
        <f t="array" ref="G31">SUMPRODUCT('2023 FM Disclosure'!$C31:$R31,TRANSPOSE(EF_Tables!N$9:N$24))</f>
        <v>0</v>
      </c>
      <c r="H31" s="7" cm="1">
        <f t="array" ref="H31">SUMPRODUCT('2023 FM Disclosure'!$C31:$R31,TRANSPOSE(EF_Tables!O$9:O$24))</f>
        <v>0</v>
      </c>
      <c r="I31" s="7" cm="1">
        <f t="array" ref="I31">SUMPRODUCT('2023 FM Disclosure'!$C31:$R31,TRANSPOSE(EF_Tables!P$9:P$24))</f>
        <v>220</v>
      </c>
      <c r="J31" s="7" cm="1">
        <f t="array" ref="J31">SUMPRODUCT('2023 FM Disclosure'!$C31:$R31,TRANSPOSE(EF_Tables!Q$9:Q$24))</f>
        <v>0</v>
      </c>
      <c r="K31" s="7" cm="1">
        <f t="array" ref="K31">SUMPRODUCT('2023 FM Disclosure'!$C31:$R31,TRANSPOSE(EF_Tables!R$9:R$24))</f>
        <v>0</v>
      </c>
      <c r="L31" s="7" cm="1">
        <f t="array" ref="L31">SUMPRODUCT('2023 FM Disclosure'!$C31:$R31,TRANSPOSE(EF_Tables!S$9:S$24))</f>
        <v>0</v>
      </c>
      <c r="M31" s="7">
        <f t="shared" si="0"/>
        <v>286</v>
      </c>
      <c r="N31" s="338"/>
      <c r="O31" s="10">
        <f t="shared" si="11"/>
        <v>0</v>
      </c>
      <c r="P31" s="10">
        <f t="shared" si="1"/>
        <v>0.11888111888111888</v>
      </c>
      <c r="Q31" s="10">
        <f t="shared" si="2"/>
        <v>0</v>
      </c>
      <c r="R31" s="10">
        <f t="shared" si="3"/>
        <v>0.11188811188811189</v>
      </c>
      <c r="S31" s="10">
        <f t="shared" si="4"/>
        <v>0</v>
      </c>
      <c r="T31" s="10">
        <f t="shared" si="5"/>
        <v>0</v>
      </c>
      <c r="U31" s="10">
        <f t="shared" si="6"/>
        <v>0.76923076923076927</v>
      </c>
      <c r="V31" s="10">
        <f t="shared" si="7"/>
        <v>0</v>
      </c>
      <c r="W31" s="10">
        <f t="shared" si="8"/>
        <v>0</v>
      </c>
      <c r="X31" s="10">
        <f t="shared" si="9"/>
        <v>0</v>
      </c>
      <c r="Y31" s="10">
        <f t="shared" si="10"/>
        <v>1</v>
      </c>
    </row>
    <row r="32" spans="1:25" x14ac:dyDescent="0.25">
      <c r="A32">
        <f>'2023 FM Disclosure'!A32</f>
        <v>71</v>
      </c>
      <c r="B32" t="str">
        <f>'2023 FM Disclosure'!B32</f>
        <v>Ohop Mutual Light</v>
      </c>
      <c r="C32" s="7" cm="1">
        <f t="array" ref="C32">SUMPRODUCT('2023 FM Disclosure'!$C32:$R32,TRANSPOSE(EF_Tables!J$9:J$24))</f>
        <v>0</v>
      </c>
      <c r="D32" s="7" cm="1">
        <f t="array" ref="D32">SUMPRODUCT('2023 FM Disclosure'!$C32:$R32,TRANSPOSE(EF_Tables!K$9:K$24))</f>
        <v>10834</v>
      </c>
      <c r="E32" s="7" cm="1">
        <f t="array" ref="E32">SUMPRODUCT('2023 FM Disclosure'!$C32:$R32,TRANSPOSE(EF_Tables!L$9:L$24))</f>
        <v>0</v>
      </c>
      <c r="F32" s="7" cm="1">
        <f t="array" ref="F32">SUMPRODUCT('2023 FM Disclosure'!$C32:$R32,TRANSPOSE(EF_Tables!M$9:M$24))</f>
        <v>11360</v>
      </c>
      <c r="G32" s="7" cm="1">
        <f t="array" ref="G32">SUMPRODUCT('2023 FM Disclosure'!$C32:$R32,TRANSPOSE(EF_Tables!N$9:N$24))</f>
        <v>0</v>
      </c>
      <c r="H32" s="7" cm="1">
        <f t="array" ref="H32">SUMPRODUCT('2023 FM Disclosure'!$C32:$R32,TRANSPOSE(EF_Tables!O$9:O$24))</f>
        <v>0</v>
      </c>
      <c r="I32" s="7" cm="1">
        <f t="array" ref="I32">SUMPRODUCT('2023 FM Disclosure'!$C32:$R32,TRANSPOSE(EF_Tables!P$9:P$24))</f>
        <v>78766</v>
      </c>
      <c r="J32" s="7" cm="1">
        <f t="array" ref="J32">SUMPRODUCT('2023 FM Disclosure'!$C32:$R32,TRANSPOSE(EF_Tables!Q$9:Q$24))</f>
        <v>0</v>
      </c>
      <c r="K32" s="7" cm="1">
        <f t="array" ref="K32">SUMPRODUCT('2023 FM Disclosure'!$C32:$R32,TRANSPOSE(EF_Tables!R$9:R$24))</f>
        <v>0</v>
      </c>
      <c r="L32" s="7" cm="1">
        <f t="array" ref="L32">SUMPRODUCT('2023 FM Disclosure'!$C32:$R32,TRANSPOSE(EF_Tables!S$9:S$24))</f>
        <v>0</v>
      </c>
      <c r="M32" s="7">
        <f t="shared" si="0"/>
        <v>100960</v>
      </c>
      <c r="N32" s="338"/>
      <c r="O32" s="10">
        <f t="shared" si="11"/>
        <v>0</v>
      </c>
      <c r="P32" s="10">
        <f t="shared" si="1"/>
        <v>0.10730982567353407</v>
      </c>
      <c r="Q32" s="10">
        <f t="shared" si="2"/>
        <v>0</v>
      </c>
      <c r="R32" s="10">
        <f t="shared" si="3"/>
        <v>0.11251980982567353</v>
      </c>
      <c r="S32" s="10">
        <f t="shared" si="4"/>
        <v>0</v>
      </c>
      <c r="T32" s="10">
        <f t="shared" si="5"/>
        <v>0</v>
      </c>
      <c r="U32" s="10">
        <f t="shared" si="6"/>
        <v>0.78017036450079236</v>
      </c>
      <c r="V32" s="10">
        <f t="shared" si="7"/>
        <v>0</v>
      </c>
      <c r="W32" s="10">
        <f t="shared" si="8"/>
        <v>0</v>
      </c>
      <c r="X32" s="10">
        <f t="shared" si="9"/>
        <v>0</v>
      </c>
      <c r="Y32" s="10">
        <f t="shared" si="10"/>
        <v>1</v>
      </c>
    </row>
    <row r="33" spans="1:25" x14ac:dyDescent="0.25">
      <c r="A33">
        <f>'2023 FM Disclosure'!A33</f>
        <v>72</v>
      </c>
      <c r="B33" t="str">
        <f>'2023 FM Disclosure'!B33</f>
        <v>Okanogan County PUD #1</v>
      </c>
      <c r="C33" s="7" cm="1">
        <f t="array" ref="C33">SUMPRODUCT('2023 FM Disclosure'!$C33:$R33,TRANSPOSE(EF_Tables!J$9:J$24))</f>
        <v>0</v>
      </c>
      <c r="D33" s="7" cm="1">
        <f t="array" ref="D33">SUMPRODUCT('2023 FM Disclosure'!$C33:$R33,TRANSPOSE(EF_Tables!K$9:K$24))</f>
        <v>299790</v>
      </c>
      <c r="E33" s="7" cm="1">
        <f t="array" ref="E33">SUMPRODUCT('2023 FM Disclosure'!$C33:$R33,TRANSPOSE(EF_Tables!L$9:L$24))</f>
        <v>0</v>
      </c>
      <c r="F33" s="7" cm="1">
        <f t="array" ref="F33">SUMPRODUCT('2023 FM Disclosure'!$C33:$R33,TRANSPOSE(EF_Tables!M$9:M$24))</f>
        <v>43900</v>
      </c>
      <c r="G33" s="7" cm="1">
        <f t="array" ref="G33">SUMPRODUCT('2023 FM Disclosure'!$C33:$R33,TRANSPOSE(EF_Tables!N$9:N$24))</f>
        <v>0</v>
      </c>
      <c r="H33" s="7" cm="1">
        <f t="array" ref="H33">SUMPRODUCT('2023 FM Disclosure'!$C33:$R33,TRANSPOSE(EF_Tables!O$9:O$24))</f>
        <v>0</v>
      </c>
      <c r="I33" s="7" cm="1">
        <f t="array" ref="I33">SUMPRODUCT('2023 FM Disclosure'!$C33:$R33,TRANSPOSE(EF_Tables!P$9:P$24))</f>
        <v>304377</v>
      </c>
      <c r="J33" s="7" cm="1">
        <f t="array" ref="J33">SUMPRODUCT('2023 FM Disclosure'!$C33:$R33,TRANSPOSE(EF_Tables!Q$9:Q$24))</f>
        <v>0</v>
      </c>
      <c r="K33" s="7" cm="1">
        <f t="array" ref="K33">SUMPRODUCT('2023 FM Disclosure'!$C33:$R33,TRANSPOSE(EF_Tables!R$9:R$24))</f>
        <v>0</v>
      </c>
      <c r="L33" s="7" cm="1">
        <f t="array" ref="L33">SUMPRODUCT('2023 FM Disclosure'!$C33:$R33,TRANSPOSE(EF_Tables!S$9:S$24))</f>
        <v>0</v>
      </c>
      <c r="M33" s="7">
        <f t="shared" si="0"/>
        <v>648067</v>
      </c>
      <c r="N33" s="338"/>
      <c r="O33" s="10">
        <f t="shared" si="11"/>
        <v>0</v>
      </c>
      <c r="P33" s="10">
        <f t="shared" si="1"/>
        <v>0.46259105925776195</v>
      </c>
      <c r="Q33" s="10">
        <f t="shared" si="2"/>
        <v>0</v>
      </c>
      <c r="R33" s="10">
        <f t="shared" si="3"/>
        <v>6.7739909608111507E-2</v>
      </c>
      <c r="S33" s="10">
        <f t="shared" si="4"/>
        <v>0</v>
      </c>
      <c r="T33" s="10">
        <f t="shared" si="5"/>
        <v>0</v>
      </c>
      <c r="U33" s="10">
        <f t="shared" si="6"/>
        <v>0.46966903113412656</v>
      </c>
      <c r="V33" s="10">
        <f t="shared" si="7"/>
        <v>0</v>
      </c>
      <c r="W33" s="10">
        <f t="shared" si="8"/>
        <v>0</v>
      </c>
      <c r="X33" s="10">
        <f t="shared" si="9"/>
        <v>0</v>
      </c>
      <c r="Y33" s="10">
        <f t="shared" si="10"/>
        <v>1</v>
      </c>
    </row>
    <row r="34" spans="1:25" x14ac:dyDescent="0.25">
      <c r="A34">
        <f>'2023 FM Disclosure'!A34</f>
        <v>73</v>
      </c>
      <c r="B34" t="str">
        <f>'2023 FM Disclosure'!B34</f>
        <v>Okanogan County Electric Coop</v>
      </c>
      <c r="C34" s="7" cm="1">
        <f t="array" ref="C34">SUMPRODUCT('2023 FM Disclosure'!$C34:$R34,TRANSPOSE(EF_Tables!J$9:J$24))</f>
        <v>0</v>
      </c>
      <c r="D34" s="7" cm="1">
        <f t="array" ref="D34">SUMPRODUCT('2023 FM Disclosure'!$C34:$R34,TRANSPOSE(EF_Tables!K$9:K$24))</f>
        <v>8750</v>
      </c>
      <c r="E34" s="7" cm="1">
        <f t="array" ref="E34">SUMPRODUCT('2023 FM Disclosure'!$C34:$R34,TRANSPOSE(EF_Tables!L$9:L$24))</f>
        <v>0</v>
      </c>
      <c r="F34" s="7" cm="1">
        <f t="array" ref="F34">SUMPRODUCT('2023 FM Disclosure'!$C34:$R34,TRANSPOSE(EF_Tables!M$9:M$24))</f>
        <v>8035</v>
      </c>
      <c r="G34" s="7" cm="1">
        <f t="array" ref="G34">SUMPRODUCT('2023 FM Disclosure'!$C34:$R34,TRANSPOSE(EF_Tables!N$9:N$24))</f>
        <v>0</v>
      </c>
      <c r="H34" s="7" cm="1">
        <f t="array" ref="H34">SUMPRODUCT('2023 FM Disclosure'!$C34:$R34,TRANSPOSE(EF_Tables!O$9:O$24))</f>
        <v>0</v>
      </c>
      <c r="I34" s="7" cm="1">
        <f t="array" ref="I34">SUMPRODUCT('2023 FM Disclosure'!$C34:$R34,TRANSPOSE(EF_Tables!P$9:P$24))</f>
        <v>55707</v>
      </c>
      <c r="J34" s="7" cm="1">
        <f t="array" ref="J34">SUMPRODUCT('2023 FM Disclosure'!$C34:$R34,TRANSPOSE(EF_Tables!Q$9:Q$24))</f>
        <v>0</v>
      </c>
      <c r="K34" s="7" cm="1">
        <f t="array" ref="K34">SUMPRODUCT('2023 FM Disclosure'!$C34:$R34,TRANSPOSE(EF_Tables!R$9:R$24))</f>
        <v>0</v>
      </c>
      <c r="L34" s="7" cm="1">
        <f t="array" ref="L34">SUMPRODUCT('2023 FM Disclosure'!$C34:$R34,TRANSPOSE(EF_Tables!S$9:S$24))</f>
        <v>0</v>
      </c>
      <c r="M34" s="7">
        <f t="shared" ref="M34:M65" si="12">SUM(C34:L34)</f>
        <v>72492</v>
      </c>
      <c r="N34" s="338"/>
      <c r="O34" s="10">
        <f t="shared" ref="O34:O65" si="13">IF($M34=0,0,C34/$M34)</f>
        <v>0</v>
      </c>
      <c r="P34" s="10">
        <f t="shared" ref="P34:P65" si="14">IF($M34=0,0,D34/$M34)</f>
        <v>0.12070297412128235</v>
      </c>
      <c r="Q34" s="10">
        <f t="shared" ref="Q34:Q65" si="15">IF($M34=0,0,E34/$M34)</f>
        <v>0</v>
      </c>
      <c r="R34" s="10">
        <f t="shared" ref="R34:R65" si="16">IF($M34=0,0,F34/$M34)</f>
        <v>0.11083981680737184</v>
      </c>
      <c r="S34" s="10">
        <f t="shared" ref="S34:S65" si="17">IF($M34=0,0,G34/$M34)</f>
        <v>0</v>
      </c>
      <c r="T34" s="10">
        <f t="shared" ref="T34:T65" si="18">IF($M34=0,0,H34/$M34)</f>
        <v>0</v>
      </c>
      <c r="U34" s="10">
        <f t="shared" ref="U34:U65" si="19">IF($M34=0,0,I34/$M34)</f>
        <v>0.76845720907134585</v>
      </c>
      <c r="V34" s="10">
        <f t="shared" ref="V34:V65" si="20">IF($M34=0,0,J34/$M34)</f>
        <v>0</v>
      </c>
      <c r="W34" s="10">
        <f t="shared" ref="W34:W65" si="21">IF($M34=0,0,K34/$M34)</f>
        <v>0</v>
      </c>
      <c r="X34" s="10">
        <f t="shared" ref="X34:X65" si="22">IF($M34=0,0,L34/$M34)</f>
        <v>0</v>
      </c>
      <c r="Y34" s="10">
        <f t="shared" ref="Y34:Y65" si="23">SUM(O34:X34)</f>
        <v>1</v>
      </c>
    </row>
    <row r="35" spans="1:25" x14ac:dyDescent="0.25">
      <c r="A35">
        <f>'2023 FM Disclosure'!A35</f>
        <v>76</v>
      </c>
      <c r="B35" t="str">
        <f>'2023 FM Disclosure'!B35</f>
        <v>Pacific County PUD #2</v>
      </c>
      <c r="C35" s="7" cm="1">
        <f t="array" ref="C35">SUMPRODUCT('2023 FM Disclosure'!$C35:$R35,TRANSPOSE(EF_Tables!J$9:J$24))</f>
        <v>0</v>
      </c>
      <c r="D35" s="7" cm="1">
        <f t="array" ref="D35">SUMPRODUCT('2023 FM Disclosure'!$C35:$R35,TRANSPOSE(EF_Tables!K$9:K$24))</f>
        <v>64473</v>
      </c>
      <c r="E35" s="7" cm="1">
        <f t="array" ref="E35">SUMPRODUCT('2023 FM Disclosure'!$C35:$R35,TRANSPOSE(EF_Tables!L$9:L$24))</f>
        <v>0</v>
      </c>
      <c r="F35" s="7" cm="1">
        <f t="array" ref="F35">SUMPRODUCT('2023 FM Disclosure'!$C35:$R35,TRANSPOSE(EF_Tables!M$9:M$24))</f>
        <v>32993</v>
      </c>
      <c r="G35" s="7" cm="1">
        <f t="array" ref="G35">SUMPRODUCT('2023 FM Disclosure'!$C35:$R35,TRANSPOSE(EF_Tables!N$9:N$24))</f>
        <v>0</v>
      </c>
      <c r="H35" s="7" cm="1">
        <f t="array" ref="H35">SUMPRODUCT('2023 FM Disclosure'!$C35:$R35,TRANSPOSE(EF_Tables!O$9:O$24))</f>
        <v>0</v>
      </c>
      <c r="I35" s="7" cm="1">
        <f t="array" ref="I35">SUMPRODUCT('2023 FM Disclosure'!$C35:$R35,TRANSPOSE(EF_Tables!P$9:P$24))</f>
        <v>228756</v>
      </c>
      <c r="J35" s="7" cm="1">
        <f t="array" ref="J35">SUMPRODUCT('2023 FM Disclosure'!$C35:$R35,TRANSPOSE(EF_Tables!Q$9:Q$24))</f>
        <v>0</v>
      </c>
      <c r="K35" s="7" cm="1">
        <f t="array" ref="K35">SUMPRODUCT('2023 FM Disclosure'!$C35:$R35,TRANSPOSE(EF_Tables!R$9:R$24))</f>
        <v>0</v>
      </c>
      <c r="L35" s="7" cm="1">
        <f t="array" ref="L35">SUMPRODUCT('2023 FM Disclosure'!$C35:$R35,TRANSPOSE(EF_Tables!S$9:S$24))</f>
        <v>0</v>
      </c>
      <c r="M35" s="7">
        <f t="shared" si="12"/>
        <v>326222</v>
      </c>
      <c r="N35" s="338"/>
      <c r="O35" s="10">
        <f t="shared" si="13"/>
        <v>0</v>
      </c>
      <c r="P35" s="10">
        <f t="shared" si="14"/>
        <v>0.19763535261263801</v>
      </c>
      <c r="Q35" s="10">
        <f t="shared" si="15"/>
        <v>0</v>
      </c>
      <c r="R35" s="10">
        <f t="shared" si="16"/>
        <v>0.10113664927564664</v>
      </c>
      <c r="S35" s="10">
        <f t="shared" si="17"/>
        <v>0</v>
      </c>
      <c r="T35" s="10">
        <f t="shared" si="18"/>
        <v>0</v>
      </c>
      <c r="U35" s="10">
        <f t="shared" si="19"/>
        <v>0.70122799811171532</v>
      </c>
      <c r="V35" s="10">
        <f t="shared" si="20"/>
        <v>0</v>
      </c>
      <c r="W35" s="10">
        <f t="shared" si="21"/>
        <v>0</v>
      </c>
      <c r="X35" s="10">
        <f t="shared" si="22"/>
        <v>0</v>
      </c>
      <c r="Y35" s="10">
        <f t="shared" si="23"/>
        <v>1</v>
      </c>
    </row>
    <row r="36" spans="1:25" x14ac:dyDescent="0.25">
      <c r="A36">
        <f>'2023 FM Disclosure'!A36</f>
        <v>81</v>
      </c>
      <c r="B36" t="str">
        <f>'2023 FM Disclosure'!B36</f>
        <v>Parkland Light &amp; Water</v>
      </c>
      <c r="C36" s="7" cm="1">
        <f t="array" ref="C36">SUMPRODUCT('2023 FM Disclosure'!$C36:$R36,TRANSPOSE(EF_Tables!J$9:J$24))</f>
        <v>0</v>
      </c>
      <c r="D36" s="7" cm="1">
        <f t="array" ref="D36">SUMPRODUCT('2023 FM Disclosure'!$C36:$R36,TRANSPOSE(EF_Tables!K$9:K$24))</f>
        <v>12633</v>
      </c>
      <c r="E36" s="7" cm="1">
        <f t="array" ref="E36">SUMPRODUCT('2023 FM Disclosure'!$C36:$R36,TRANSPOSE(EF_Tables!L$9:L$24))</f>
        <v>0</v>
      </c>
      <c r="F36" s="7" cm="1">
        <f t="array" ref="F36">SUMPRODUCT('2023 FM Disclosure'!$C36:$R36,TRANSPOSE(EF_Tables!M$9:M$24))</f>
        <v>13247</v>
      </c>
      <c r="G36" s="7" cm="1">
        <f t="array" ref="G36">SUMPRODUCT('2023 FM Disclosure'!$C36:$R36,TRANSPOSE(EF_Tables!N$9:N$24))</f>
        <v>0</v>
      </c>
      <c r="H36" s="7" cm="1">
        <f t="array" ref="H36">SUMPRODUCT('2023 FM Disclosure'!$C36:$R36,TRANSPOSE(EF_Tables!O$9:O$24))</f>
        <v>0</v>
      </c>
      <c r="I36" s="7" cm="1">
        <f t="array" ref="I36">SUMPRODUCT('2023 FM Disclosure'!$C36:$R36,TRANSPOSE(EF_Tables!P$9:P$24))</f>
        <v>91847</v>
      </c>
      <c r="J36" s="7" cm="1">
        <f t="array" ref="J36">SUMPRODUCT('2023 FM Disclosure'!$C36:$R36,TRANSPOSE(EF_Tables!Q$9:Q$24))</f>
        <v>0</v>
      </c>
      <c r="K36" s="7" cm="1">
        <f t="array" ref="K36">SUMPRODUCT('2023 FM Disclosure'!$C36:$R36,TRANSPOSE(EF_Tables!R$9:R$24))</f>
        <v>0</v>
      </c>
      <c r="L36" s="7" cm="1">
        <f t="array" ref="L36">SUMPRODUCT('2023 FM Disclosure'!$C36:$R36,TRANSPOSE(EF_Tables!S$9:S$24))</f>
        <v>0</v>
      </c>
      <c r="M36" s="7">
        <f t="shared" si="12"/>
        <v>117727</v>
      </c>
      <c r="N36" s="338"/>
      <c r="O36" s="10">
        <f t="shared" si="13"/>
        <v>0</v>
      </c>
      <c r="P36" s="10">
        <f t="shared" si="14"/>
        <v>0.10730758449633473</v>
      </c>
      <c r="Q36" s="10">
        <f t="shared" si="15"/>
        <v>0</v>
      </c>
      <c r="R36" s="10">
        <f t="shared" si="16"/>
        <v>0.11252304059391643</v>
      </c>
      <c r="S36" s="10">
        <f t="shared" si="17"/>
        <v>0</v>
      </c>
      <c r="T36" s="10">
        <f t="shared" si="18"/>
        <v>0</v>
      </c>
      <c r="U36" s="10">
        <f t="shared" si="19"/>
        <v>0.7801693749097488</v>
      </c>
      <c r="V36" s="10">
        <f t="shared" si="20"/>
        <v>0</v>
      </c>
      <c r="W36" s="10">
        <f t="shared" si="21"/>
        <v>0</v>
      </c>
      <c r="X36" s="10">
        <f t="shared" si="22"/>
        <v>0</v>
      </c>
      <c r="Y36" s="10">
        <f t="shared" si="23"/>
        <v>1</v>
      </c>
    </row>
    <row r="37" spans="1:25" x14ac:dyDescent="0.25">
      <c r="A37">
        <f>'2023 FM Disclosure'!A37</f>
        <v>82</v>
      </c>
      <c r="B37" t="str">
        <f>'2023 FM Disclosure'!B37</f>
        <v>Grant County PUD #2</v>
      </c>
      <c r="C37" s="7" cm="1">
        <f t="array" ref="C37">SUMPRODUCT('2023 FM Disclosure'!$C37:$R37,TRANSPOSE(EF_Tables!J$9:J$24))</f>
        <v>0</v>
      </c>
      <c r="D37" s="7" cm="1">
        <f t="array" ref="D37">SUMPRODUCT('2023 FM Disclosure'!$C37:$R37,TRANSPOSE(EF_Tables!K$9:K$24))</f>
        <v>5191604</v>
      </c>
      <c r="E37" s="7" cm="1">
        <f t="array" ref="E37">SUMPRODUCT('2023 FM Disclosure'!$C37:$R37,TRANSPOSE(EF_Tables!L$9:L$24))</f>
        <v>0</v>
      </c>
      <c r="F37" s="7" cm="1">
        <f t="array" ref="F37">SUMPRODUCT('2023 FM Disclosure'!$C37:$R37,TRANSPOSE(EF_Tables!M$9:M$24))</f>
        <v>6541</v>
      </c>
      <c r="G37" s="7" cm="1">
        <f t="array" ref="G37">SUMPRODUCT('2023 FM Disclosure'!$C37:$R37,TRANSPOSE(EF_Tables!N$9:N$24))</f>
        <v>0</v>
      </c>
      <c r="H37" s="7" cm="1">
        <f t="array" ref="H37">SUMPRODUCT('2023 FM Disclosure'!$C37:$R37,TRANSPOSE(EF_Tables!O$9:O$24))</f>
        <v>0</v>
      </c>
      <c r="I37" s="7" cm="1">
        <f t="array" ref="I37">SUMPRODUCT('2023 FM Disclosure'!$C37:$R37,TRANSPOSE(EF_Tables!P$9:P$24))</f>
        <v>922981</v>
      </c>
      <c r="J37" s="7" cm="1">
        <f t="array" ref="J37">SUMPRODUCT('2023 FM Disclosure'!$C37:$R37,TRANSPOSE(EF_Tables!Q$9:Q$24))</f>
        <v>0</v>
      </c>
      <c r="K37" s="7" cm="1">
        <f t="array" ref="K37">SUMPRODUCT('2023 FM Disclosure'!$C37:$R37,TRANSPOSE(EF_Tables!R$9:R$24))</f>
        <v>24520</v>
      </c>
      <c r="L37" s="7" cm="1">
        <f t="array" ref="L37">SUMPRODUCT('2023 FM Disclosure'!$C37:$R37,TRANSPOSE(EF_Tables!S$9:S$24))</f>
        <v>0</v>
      </c>
      <c r="M37" s="7">
        <f t="shared" si="12"/>
        <v>6145646</v>
      </c>
      <c r="N37" s="338"/>
      <c r="O37" s="10">
        <f t="shared" si="13"/>
        <v>0</v>
      </c>
      <c r="P37" s="10">
        <f t="shared" si="14"/>
        <v>0.8447613155720326</v>
      </c>
      <c r="Q37" s="10">
        <f t="shared" si="15"/>
        <v>0</v>
      </c>
      <c r="R37" s="10">
        <f t="shared" si="16"/>
        <v>1.0643307473290847E-3</v>
      </c>
      <c r="S37" s="10">
        <f t="shared" si="17"/>
        <v>0</v>
      </c>
      <c r="T37" s="10">
        <f t="shared" si="18"/>
        <v>0</v>
      </c>
      <c r="U37" s="10">
        <f t="shared" si="19"/>
        <v>0.15018453715036628</v>
      </c>
      <c r="V37" s="10">
        <f t="shared" si="20"/>
        <v>0</v>
      </c>
      <c r="W37" s="10">
        <f t="shared" si="21"/>
        <v>3.989816530272001E-3</v>
      </c>
      <c r="X37" s="10">
        <f t="shared" si="22"/>
        <v>0</v>
      </c>
      <c r="Y37" s="10">
        <f t="shared" si="23"/>
        <v>0.99999999999999989</v>
      </c>
    </row>
    <row r="38" spans="1:25" x14ac:dyDescent="0.25">
      <c r="A38">
        <f>'2023 FM Disclosure'!A38</f>
        <v>83</v>
      </c>
      <c r="B38" t="str">
        <f>'2023 FM Disclosure'!B38</f>
        <v>Pend Oreille County PUD #1</v>
      </c>
      <c r="C38" s="7" cm="1">
        <f t="array" ref="C38">SUMPRODUCT('2023 FM Disclosure'!$C38:$R38,TRANSPOSE(EF_Tables!J$9:J$24))</f>
        <v>0</v>
      </c>
      <c r="D38" s="7" cm="1">
        <f t="array" ref="D38">SUMPRODUCT('2023 FM Disclosure'!$C38:$R38,TRANSPOSE(EF_Tables!K$9:K$24))</f>
        <v>553770</v>
      </c>
      <c r="E38" s="7" cm="1">
        <f t="array" ref="E38">SUMPRODUCT('2023 FM Disclosure'!$C38:$R38,TRANSPOSE(EF_Tables!L$9:L$24))</f>
        <v>0</v>
      </c>
      <c r="F38" s="7" cm="1">
        <f t="array" ref="F38">SUMPRODUCT('2023 FM Disclosure'!$C38:$R38,TRANSPOSE(EF_Tables!M$9:M$24))</f>
        <v>20111</v>
      </c>
      <c r="G38" s="7" cm="1">
        <f t="array" ref="G38">SUMPRODUCT('2023 FM Disclosure'!$C38:$R38,TRANSPOSE(EF_Tables!N$9:N$24))</f>
        <v>0</v>
      </c>
      <c r="H38" s="7" cm="1">
        <f t="array" ref="H38">SUMPRODUCT('2023 FM Disclosure'!$C38:$R38,TRANSPOSE(EF_Tables!O$9:O$24))</f>
        <v>0</v>
      </c>
      <c r="I38" s="7" cm="1">
        <f t="array" ref="I38">SUMPRODUCT('2023 FM Disclosure'!$C38:$R38,TRANSPOSE(EF_Tables!P$9:P$24))</f>
        <v>139437</v>
      </c>
      <c r="J38" s="7" cm="1">
        <f t="array" ref="J38">SUMPRODUCT('2023 FM Disclosure'!$C38:$R38,TRANSPOSE(EF_Tables!Q$9:Q$24))</f>
        <v>0</v>
      </c>
      <c r="K38" s="7" cm="1">
        <f t="array" ref="K38">SUMPRODUCT('2023 FM Disclosure'!$C38:$R38,TRANSPOSE(EF_Tables!R$9:R$24))</f>
        <v>0</v>
      </c>
      <c r="L38" s="7" cm="1">
        <f t="array" ref="L38">SUMPRODUCT('2023 FM Disclosure'!$C38:$R38,TRANSPOSE(EF_Tables!S$9:S$24))</f>
        <v>0</v>
      </c>
      <c r="M38" s="7">
        <f t="shared" si="12"/>
        <v>713318</v>
      </c>
      <c r="N38" s="338"/>
      <c r="O38" s="10">
        <f t="shared" si="13"/>
        <v>0</v>
      </c>
      <c r="P38" s="10">
        <f t="shared" si="14"/>
        <v>0.7763297715745292</v>
      </c>
      <c r="Q38" s="10">
        <f t="shared" si="15"/>
        <v>0</v>
      </c>
      <c r="R38" s="10">
        <f t="shared" si="16"/>
        <v>2.819359668478855E-2</v>
      </c>
      <c r="S38" s="10">
        <f t="shared" si="17"/>
        <v>0</v>
      </c>
      <c r="T38" s="10">
        <f t="shared" si="18"/>
        <v>0</v>
      </c>
      <c r="U38" s="10">
        <f t="shared" si="19"/>
        <v>0.19547663174068228</v>
      </c>
      <c r="V38" s="10">
        <f t="shared" si="20"/>
        <v>0</v>
      </c>
      <c r="W38" s="10">
        <f t="shared" si="21"/>
        <v>0</v>
      </c>
      <c r="X38" s="10">
        <f t="shared" si="22"/>
        <v>0</v>
      </c>
      <c r="Y38" s="10">
        <f t="shared" si="23"/>
        <v>1</v>
      </c>
    </row>
    <row r="39" spans="1:25" x14ac:dyDescent="0.25">
      <c r="A39">
        <f>'2023 FM Disclosure'!A39</f>
        <v>84</v>
      </c>
      <c r="B39" t="str">
        <f>'2023 FM Disclosure'!B39</f>
        <v>Peninsula Light</v>
      </c>
      <c r="C39" s="7" cm="1">
        <f t="array" ref="C39">SUMPRODUCT('2023 FM Disclosure'!$C39:$R39,TRANSPOSE(EF_Tables!J$9:J$24))</f>
        <v>0</v>
      </c>
      <c r="D39" s="7" cm="1">
        <f t="array" ref="D39">SUMPRODUCT('2023 FM Disclosure'!$C39:$R39,TRANSPOSE(EF_Tables!K$9:K$24))</f>
        <v>68844</v>
      </c>
      <c r="E39" s="7" cm="1">
        <f t="array" ref="E39">SUMPRODUCT('2023 FM Disclosure'!$C39:$R39,TRANSPOSE(EF_Tables!L$9:L$24))</f>
        <v>0</v>
      </c>
      <c r="F39" s="7" cm="1">
        <f t="array" ref="F39">SUMPRODUCT('2023 FM Disclosure'!$C39:$R39,TRANSPOSE(EF_Tables!M$9:M$24))</f>
        <v>72190</v>
      </c>
      <c r="G39" s="7" cm="1">
        <f t="array" ref="G39">SUMPRODUCT('2023 FM Disclosure'!$C39:$R39,TRANSPOSE(EF_Tables!N$9:N$24))</f>
        <v>0</v>
      </c>
      <c r="H39" s="7" cm="1">
        <f t="array" ref="H39">SUMPRODUCT('2023 FM Disclosure'!$C39:$R39,TRANSPOSE(EF_Tables!O$9:O$24))</f>
        <v>0</v>
      </c>
      <c r="I39" s="7" cm="1">
        <f t="array" ref="I39">SUMPRODUCT('2023 FM Disclosure'!$C39:$R39,TRANSPOSE(EF_Tables!P$9:P$24))</f>
        <v>500523</v>
      </c>
      <c r="J39" s="7" cm="1">
        <f t="array" ref="J39">SUMPRODUCT('2023 FM Disclosure'!$C39:$R39,TRANSPOSE(EF_Tables!Q$9:Q$24))</f>
        <v>0</v>
      </c>
      <c r="K39" s="7" cm="1">
        <f t="array" ref="K39">SUMPRODUCT('2023 FM Disclosure'!$C39:$R39,TRANSPOSE(EF_Tables!R$9:R$24))</f>
        <v>0</v>
      </c>
      <c r="L39" s="7" cm="1">
        <f t="array" ref="L39">SUMPRODUCT('2023 FM Disclosure'!$C39:$R39,TRANSPOSE(EF_Tables!S$9:S$24))</f>
        <v>0</v>
      </c>
      <c r="M39" s="7">
        <f t="shared" si="12"/>
        <v>641557</v>
      </c>
      <c r="N39" s="338"/>
      <c r="O39" s="10">
        <f t="shared" si="13"/>
        <v>0</v>
      </c>
      <c r="P39" s="10">
        <f t="shared" si="14"/>
        <v>0.10730769050918312</v>
      </c>
      <c r="Q39" s="10">
        <f t="shared" si="15"/>
        <v>0</v>
      </c>
      <c r="R39" s="10">
        <f t="shared" si="16"/>
        <v>0.1125231273292942</v>
      </c>
      <c r="S39" s="10">
        <f t="shared" si="17"/>
        <v>0</v>
      </c>
      <c r="T39" s="10">
        <f t="shared" si="18"/>
        <v>0</v>
      </c>
      <c r="U39" s="10">
        <f t="shared" si="19"/>
        <v>0.78016918216152265</v>
      </c>
      <c r="V39" s="10">
        <f t="shared" si="20"/>
        <v>0</v>
      </c>
      <c r="W39" s="10">
        <f t="shared" si="21"/>
        <v>0</v>
      </c>
      <c r="X39" s="10">
        <f t="shared" si="22"/>
        <v>0</v>
      </c>
      <c r="Y39" s="10">
        <f t="shared" si="23"/>
        <v>1</v>
      </c>
    </row>
    <row r="40" spans="1:25" x14ac:dyDescent="0.25">
      <c r="A40">
        <f>'2023 FM Disclosure'!A40</f>
        <v>85</v>
      </c>
      <c r="B40" t="str">
        <f>'2023 FM Disclosure'!B40</f>
        <v>Asotin County PUD #1</v>
      </c>
      <c r="C40" s="7" cm="1">
        <f t="array" ref="C40">SUMPRODUCT('2023 FM Disclosure'!$C40:$R40,TRANSPOSE(EF_Tables!J$9:J$24))</f>
        <v>0</v>
      </c>
      <c r="D40" s="7" cm="1">
        <f t="array" ref="D40">SUMPRODUCT('2023 FM Disclosure'!$C40:$R40,TRANSPOSE(EF_Tables!K$9:K$24))</f>
        <v>509</v>
      </c>
      <c r="E40" s="7" cm="1">
        <f t="array" ref="E40">SUMPRODUCT('2023 FM Disclosure'!$C40:$R40,TRANSPOSE(EF_Tables!L$9:L$24))</f>
        <v>0</v>
      </c>
      <c r="F40" s="7" cm="1">
        <f t="array" ref="F40">SUMPRODUCT('2023 FM Disclosure'!$C40:$R40,TRANSPOSE(EF_Tables!M$9:M$24))</f>
        <v>533</v>
      </c>
      <c r="G40" s="7" cm="1">
        <f t="array" ref="G40">SUMPRODUCT('2023 FM Disclosure'!$C40:$R40,TRANSPOSE(EF_Tables!N$9:N$24))</f>
        <v>0</v>
      </c>
      <c r="H40" s="7" cm="1">
        <f t="array" ref="H40">SUMPRODUCT('2023 FM Disclosure'!$C40:$R40,TRANSPOSE(EF_Tables!O$9:O$24))</f>
        <v>0</v>
      </c>
      <c r="I40" s="7" cm="1">
        <f t="array" ref="I40">SUMPRODUCT('2023 FM Disclosure'!$C40:$R40,TRANSPOSE(EF_Tables!P$9:P$24))</f>
        <v>3699</v>
      </c>
      <c r="J40" s="7" cm="1">
        <f t="array" ref="J40">SUMPRODUCT('2023 FM Disclosure'!$C40:$R40,TRANSPOSE(EF_Tables!Q$9:Q$24))</f>
        <v>0</v>
      </c>
      <c r="K40" s="7" cm="1">
        <f t="array" ref="K40">SUMPRODUCT('2023 FM Disclosure'!$C40:$R40,TRANSPOSE(EF_Tables!R$9:R$24))</f>
        <v>0</v>
      </c>
      <c r="L40" s="7" cm="1">
        <f t="array" ref="L40">SUMPRODUCT('2023 FM Disclosure'!$C40:$R40,TRANSPOSE(EF_Tables!S$9:S$24))</f>
        <v>0</v>
      </c>
      <c r="M40" s="7">
        <f t="shared" si="12"/>
        <v>4741</v>
      </c>
      <c r="N40" s="338"/>
      <c r="O40" s="10">
        <f t="shared" si="13"/>
        <v>0</v>
      </c>
      <c r="P40" s="10">
        <f t="shared" si="14"/>
        <v>0.10736131617802151</v>
      </c>
      <c r="Q40" s="10">
        <f t="shared" si="15"/>
        <v>0</v>
      </c>
      <c r="R40" s="10">
        <f t="shared" si="16"/>
        <v>0.11242353933769247</v>
      </c>
      <c r="S40" s="10">
        <f t="shared" si="17"/>
        <v>0</v>
      </c>
      <c r="T40" s="10">
        <f t="shared" si="18"/>
        <v>0</v>
      </c>
      <c r="U40" s="10">
        <f t="shared" si="19"/>
        <v>0.78021514448428597</v>
      </c>
      <c r="V40" s="10">
        <f t="shared" si="20"/>
        <v>0</v>
      </c>
      <c r="W40" s="10">
        <f t="shared" si="21"/>
        <v>0</v>
      </c>
      <c r="X40" s="10">
        <f t="shared" si="22"/>
        <v>0</v>
      </c>
      <c r="Y40" s="10">
        <f t="shared" si="23"/>
        <v>1</v>
      </c>
    </row>
    <row r="41" spans="1:25" x14ac:dyDescent="0.25">
      <c r="A41">
        <f>'2023 FM Disclosure'!A41</f>
        <v>86</v>
      </c>
      <c r="B41" t="str">
        <f>'2023 FM Disclosure'!B41</f>
        <v>Port Angeles Light Operations</v>
      </c>
      <c r="C41" s="7" cm="1">
        <f t="array" ref="C41">SUMPRODUCT('2023 FM Disclosure'!$C41:$R41,TRANSPOSE(EF_Tables!J$9:J$24))</f>
        <v>0</v>
      </c>
      <c r="D41" s="7" cm="1">
        <f t="array" ref="D41">SUMPRODUCT('2023 FM Disclosure'!$C41:$R41,TRANSPOSE(EF_Tables!K$9:K$24))</f>
        <v>42881</v>
      </c>
      <c r="E41" s="7" cm="1">
        <f t="array" ref="E41">SUMPRODUCT('2023 FM Disclosure'!$C41:$R41,TRANSPOSE(EF_Tables!L$9:L$24))</f>
        <v>0</v>
      </c>
      <c r="F41" s="7" cm="1">
        <f t="array" ref="F41">SUMPRODUCT('2023 FM Disclosure'!$C41:$R41,TRANSPOSE(EF_Tables!M$9:M$24))</f>
        <v>44966</v>
      </c>
      <c r="G41" s="7" cm="1">
        <f t="array" ref="G41">SUMPRODUCT('2023 FM Disclosure'!$C41:$R41,TRANSPOSE(EF_Tables!N$9:N$24))</f>
        <v>0</v>
      </c>
      <c r="H41" s="7" cm="1">
        <f t="array" ref="H41">SUMPRODUCT('2023 FM Disclosure'!$C41:$R41,TRANSPOSE(EF_Tables!O$9:O$24))</f>
        <v>0</v>
      </c>
      <c r="I41" s="7" cm="1">
        <f t="array" ref="I41">SUMPRODUCT('2023 FM Disclosure'!$C41:$R41,TRANSPOSE(EF_Tables!P$9:P$24))</f>
        <v>311765</v>
      </c>
      <c r="J41" s="7" cm="1">
        <f t="array" ref="J41">SUMPRODUCT('2023 FM Disclosure'!$C41:$R41,TRANSPOSE(EF_Tables!Q$9:Q$24))</f>
        <v>0</v>
      </c>
      <c r="K41" s="7" cm="1">
        <f t="array" ref="K41">SUMPRODUCT('2023 FM Disclosure'!$C41:$R41,TRANSPOSE(EF_Tables!R$9:R$24))</f>
        <v>0</v>
      </c>
      <c r="L41" s="7" cm="1">
        <f t="array" ref="L41">SUMPRODUCT('2023 FM Disclosure'!$C41:$R41,TRANSPOSE(EF_Tables!S$9:S$24))</f>
        <v>0</v>
      </c>
      <c r="M41" s="7">
        <f t="shared" si="12"/>
        <v>399612</v>
      </c>
      <c r="N41" s="338"/>
      <c r="O41" s="10">
        <f t="shared" si="13"/>
        <v>0</v>
      </c>
      <c r="P41" s="10">
        <f t="shared" si="14"/>
        <v>0.10730658738976807</v>
      </c>
      <c r="Q41" s="10">
        <f t="shared" si="15"/>
        <v>0</v>
      </c>
      <c r="R41" s="10">
        <f t="shared" si="16"/>
        <v>0.11252414842397125</v>
      </c>
      <c r="S41" s="10">
        <f t="shared" si="17"/>
        <v>0</v>
      </c>
      <c r="T41" s="10">
        <f t="shared" si="18"/>
        <v>0</v>
      </c>
      <c r="U41" s="10">
        <f t="shared" si="19"/>
        <v>0.78016926418626065</v>
      </c>
      <c r="V41" s="10">
        <f t="shared" si="20"/>
        <v>0</v>
      </c>
      <c r="W41" s="10">
        <f t="shared" si="21"/>
        <v>0</v>
      </c>
      <c r="X41" s="10">
        <f t="shared" si="22"/>
        <v>0</v>
      </c>
      <c r="Y41" s="10">
        <f t="shared" si="23"/>
        <v>1</v>
      </c>
    </row>
    <row r="42" spans="1:25" x14ac:dyDescent="0.25">
      <c r="A42">
        <f>'2023 FM Disclosure'!A42</f>
        <v>88</v>
      </c>
      <c r="B42" t="str">
        <f>'2023 FM Disclosure'!B42</f>
        <v>Wahkiakum County PUD #1</v>
      </c>
      <c r="C42" s="7" cm="1">
        <f t="array" ref="C42">SUMPRODUCT('2023 FM Disclosure'!$C42:$R42,TRANSPOSE(EF_Tables!J$9:J$24))</f>
        <v>0</v>
      </c>
      <c r="D42" s="7" cm="1">
        <f t="array" ref="D42">SUMPRODUCT('2023 FM Disclosure'!$C42:$R42,TRANSPOSE(EF_Tables!K$9:K$24))</f>
        <v>5208</v>
      </c>
      <c r="E42" s="7" cm="1">
        <f t="array" ref="E42">SUMPRODUCT('2023 FM Disclosure'!$C42:$R42,TRANSPOSE(EF_Tables!L$9:L$24))</f>
        <v>0</v>
      </c>
      <c r="F42" s="7" cm="1">
        <f t="array" ref="F42">SUMPRODUCT('2023 FM Disclosure'!$C42:$R42,TRANSPOSE(EF_Tables!M$9:M$24))</f>
        <v>5461</v>
      </c>
      <c r="G42" s="7" cm="1">
        <f t="array" ref="G42">SUMPRODUCT('2023 FM Disclosure'!$C42:$R42,TRANSPOSE(EF_Tables!N$9:N$24))</f>
        <v>0</v>
      </c>
      <c r="H42" s="7" cm="1">
        <f t="array" ref="H42">SUMPRODUCT('2023 FM Disclosure'!$C42:$R42,TRANSPOSE(EF_Tables!O$9:O$24))</f>
        <v>0</v>
      </c>
      <c r="I42" s="7" cm="1">
        <f t="array" ref="I42">SUMPRODUCT('2023 FM Disclosure'!$C42:$R42,TRANSPOSE(EF_Tables!P$9:P$24))</f>
        <v>37864</v>
      </c>
      <c r="J42" s="7" cm="1">
        <f t="array" ref="J42">SUMPRODUCT('2023 FM Disclosure'!$C42:$R42,TRANSPOSE(EF_Tables!Q$9:Q$24))</f>
        <v>0</v>
      </c>
      <c r="K42" s="7" cm="1">
        <f t="array" ref="K42">SUMPRODUCT('2023 FM Disclosure'!$C42:$R42,TRANSPOSE(EF_Tables!R$9:R$24))</f>
        <v>0</v>
      </c>
      <c r="L42" s="7" cm="1">
        <f t="array" ref="L42">SUMPRODUCT('2023 FM Disclosure'!$C42:$R42,TRANSPOSE(EF_Tables!S$9:S$24))</f>
        <v>0</v>
      </c>
      <c r="M42" s="7">
        <f t="shared" si="12"/>
        <v>48533</v>
      </c>
      <c r="N42" s="338"/>
      <c r="O42" s="10">
        <f t="shared" si="13"/>
        <v>0</v>
      </c>
      <c r="P42" s="10">
        <f t="shared" si="14"/>
        <v>0.10730842931613541</v>
      </c>
      <c r="Q42" s="10">
        <f t="shared" si="15"/>
        <v>0</v>
      </c>
      <c r="R42" s="10">
        <f t="shared" si="16"/>
        <v>0.11252137720726103</v>
      </c>
      <c r="S42" s="10">
        <f t="shared" si="17"/>
        <v>0</v>
      </c>
      <c r="T42" s="10">
        <f t="shared" si="18"/>
        <v>0</v>
      </c>
      <c r="U42" s="10">
        <f t="shared" si="19"/>
        <v>0.78017019347660355</v>
      </c>
      <c r="V42" s="10">
        <f t="shared" si="20"/>
        <v>0</v>
      </c>
      <c r="W42" s="10">
        <f t="shared" si="21"/>
        <v>0</v>
      </c>
      <c r="X42" s="10">
        <f t="shared" si="22"/>
        <v>0</v>
      </c>
      <c r="Y42" s="10">
        <f t="shared" si="23"/>
        <v>1</v>
      </c>
    </row>
    <row r="43" spans="1:25" x14ac:dyDescent="0.25">
      <c r="A43">
        <f>'2023 FM Disclosure'!A43</f>
        <v>89</v>
      </c>
      <c r="B43" s="336" t="str">
        <f>'2023 FM Disclosure'!B43</f>
        <v>Mason County PUD #3</v>
      </c>
      <c r="C43" s="337" cm="1">
        <f t="array" ref="C43">SUMPRODUCT('2023 FM Disclosure'!$C43:$R43,TRANSPOSE(EF_Tables!J$9:J$24))</f>
        <v>0</v>
      </c>
      <c r="D43" s="337" cm="1">
        <f t="array" ref="D43">SUMPRODUCT('2023 FM Disclosure'!$C43:$R43,TRANSPOSE(EF_Tables!K$9:K$24))</f>
        <v>66971</v>
      </c>
      <c r="E43" s="337" cm="1">
        <f t="array" ref="E43">SUMPRODUCT('2023 FM Disclosure'!$C43:$R43,TRANSPOSE(EF_Tables!L$9:L$24))</f>
        <v>0</v>
      </c>
      <c r="F43" s="337" cm="1">
        <f t="array" ref="F43">SUMPRODUCT('2023 FM Disclosure'!$C43:$R43,TRANSPOSE(EF_Tables!M$9:M$24))</f>
        <v>70226</v>
      </c>
      <c r="G43" s="337" cm="1">
        <f t="array" ref="G43">SUMPRODUCT('2023 FM Disclosure'!$C43:$R43,TRANSPOSE(EF_Tables!N$9:N$24))</f>
        <v>0</v>
      </c>
      <c r="H43" s="337" cm="1">
        <f t="array" ref="H43">SUMPRODUCT('2023 FM Disclosure'!$C43:$R43,TRANSPOSE(EF_Tables!O$9:O$24))</f>
        <v>0</v>
      </c>
      <c r="I43" s="337" cm="1">
        <f t="array" ref="I43">SUMPRODUCT('2023 FM Disclosure'!$C43:$R43,TRANSPOSE(EF_Tables!P$9:P$24))</f>
        <v>492956</v>
      </c>
      <c r="J43" s="337" cm="1">
        <f t="array" ref="J43">SUMPRODUCT('2023 FM Disclosure'!$C43:$R43,TRANSPOSE(EF_Tables!Q$9:Q$24))</f>
        <v>0</v>
      </c>
      <c r="K43" s="337" cm="1">
        <f t="array" ref="K43">SUMPRODUCT('2023 FM Disclosure'!$C43:$R43,TRANSPOSE(EF_Tables!R$9:R$24))</f>
        <v>93488</v>
      </c>
      <c r="L43" s="337" cm="1">
        <f t="array" ref="L43">SUMPRODUCT('2023 FM Disclosure'!$C43:$R43,TRANSPOSE(EF_Tables!S$9:S$24))</f>
        <v>156</v>
      </c>
      <c r="M43" s="337">
        <f t="shared" si="12"/>
        <v>723797</v>
      </c>
      <c r="N43" s="338"/>
      <c r="O43" s="10">
        <f t="shared" si="13"/>
        <v>0</v>
      </c>
      <c r="P43" s="10">
        <f t="shared" si="14"/>
        <v>9.2527324650419934E-2</v>
      </c>
      <c r="Q43" s="10">
        <f t="shared" si="15"/>
        <v>0</v>
      </c>
      <c r="R43" s="10">
        <f t="shared" si="16"/>
        <v>9.7024441936067712E-2</v>
      </c>
      <c r="S43" s="10">
        <f t="shared" si="17"/>
        <v>0</v>
      </c>
      <c r="T43" s="10">
        <f t="shared" si="18"/>
        <v>0</v>
      </c>
      <c r="U43" s="10">
        <f t="shared" si="19"/>
        <v>0.68106941587212988</v>
      </c>
      <c r="V43" s="10">
        <f t="shared" si="20"/>
        <v>0</v>
      </c>
      <c r="W43" s="10">
        <f t="shared" si="21"/>
        <v>0.12916328749635603</v>
      </c>
      <c r="X43" s="10">
        <f t="shared" si="22"/>
        <v>2.1553004502643697E-4</v>
      </c>
      <c r="Y43" s="10">
        <f t="shared" si="23"/>
        <v>1</v>
      </c>
    </row>
    <row r="44" spans="1:25" x14ac:dyDescent="0.25">
      <c r="A44">
        <f>'2023 FM Disclosure'!A44</f>
        <v>90</v>
      </c>
      <c r="B44" t="str">
        <f>'2023 FM Disclosure'!B44</f>
        <v>Puget Sound Energy</v>
      </c>
      <c r="C44" s="7" cm="1">
        <f t="array" ref="C44">SUMPRODUCT('2023 FM Disclosure'!$C44:$R44,TRANSPOSE(EF_Tables!J$9:J$24))</f>
        <v>63239</v>
      </c>
      <c r="D44" s="7" cm="1">
        <f t="array" ref="D44">SUMPRODUCT('2023 FM Disclosure'!$C44:$R44,TRANSPOSE(EF_Tables!K$9:K$24))</f>
        <v>6263390</v>
      </c>
      <c r="E44" s="7" cm="1">
        <f t="array" ref="E44">SUMPRODUCT('2023 FM Disclosure'!$C44:$R44,TRANSPOSE(EF_Tables!L$9:L$24))</f>
        <v>3663321</v>
      </c>
      <c r="F44" s="7" cm="1">
        <f t="array" ref="F44">SUMPRODUCT('2023 FM Disclosure'!$C44:$R44,TRANSPOSE(EF_Tables!M$9:M$24))</f>
        <v>40594</v>
      </c>
      <c r="G44" s="7" cm="1">
        <f t="array" ref="G44">SUMPRODUCT('2023 FM Disclosure'!$C44:$R44,TRANSPOSE(EF_Tables!N$9:N$24))</f>
        <v>125738</v>
      </c>
      <c r="H44" s="7" cm="1">
        <f t="array" ref="H44">SUMPRODUCT('2023 FM Disclosure'!$C44:$R44,TRANSPOSE(EF_Tables!O$9:O$24))</f>
        <v>454</v>
      </c>
      <c r="I44" s="7" cm="1">
        <f t="array" ref="I44">SUMPRODUCT('2023 FM Disclosure'!$C44:$R44,TRANSPOSE(EF_Tables!P$9:P$24))</f>
        <v>6152717</v>
      </c>
      <c r="J44" s="7" cm="1">
        <f t="array" ref="J44">SUMPRODUCT('2023 FM Disclosure'!$C44:$R44,TRANSPOSE(EF_Tables!Q$9:Q$24))</f>
        <v>0</v>
      </c>
      <c r="K44" s="7" cm="1">
        <f t="array" ref="K44">SUMPRODUCT('2023 FM Disclosure'!$C44:$R44,TRANSPOSE(EF_Tables!R$9:R$24))</f>
        <v>4494409</v>
      </c>
      <c r="L44" s="7" cm="1">
        <f t="array" ref="L44">SUMPRODUCT('2023 FM Disclosure'!$C44:$R44,TRANSPOSE(EF_Tables!S$9:S$24))</f>
        <v>1271</v>
      </c>
      <c r="M44" s="7">
        <f t="shared" si="12"/>
        <v>20805133</v>
      </c>
      <c r="N44" s="338"/>
      <c r="O44" s="10">
        <f t="shared" si="13"/>
        <v>3.0395864328288599E-3</v>
      </c>
      <c r="P44" s="10">
        <f t="shared" si="14"/>
        <v>0.30105022640326307</v>
      </c>
      <c r="Q44" s="10">
        <f t="shared" si="15"/>
        <v>0.17607774965918266</v>
      </c>
      <c r="R44" s="10">
        <f t="shared" si="16"/>
        <v>1.9511531120709491E-3</v>
      </c>
      <c r="S44" s="10">
        <f t="shared" si="17"/>
        <v>6.0436047200467307E-3</v>
      </c>
      <c r="T44" s="10">
        <f t="shared" si="18"/>
        <v>2.1821537982958339E-5</v>
      </c>
      <c r="U44" s="10">
        <f t="shared" si="19"/>
        <v>0.29573072183676979</v>
      </c>
      <c r="V44" s="10">
        <f t="shared" si="20"/>
        <v>0</v>
      </c>
      <c r="W44" s="10">
        <f t="shared" si="21"/>
        <v>0.21602404560451499</v>
      </c>
      <c r="X44" s="10">
        <f t="shared" si="22"/>
        <v>6.1090693339956059E-5</v>
      </c>
      <c r="Y44" s="10">
        <f t="shared" si="23"/>
        <v>0.99999999999999989</v>
      </c>
    </row>
    <row r="45" spans="1:25" x14ac:dyDescent="0.25">
      <c r="A45">
        <f>'2023 FM Disclosure'!A45</f>
        <v>91</v>
      </c>
      <c r="B45" t="str">
        <f>'2023 FM Disclosure'!B45</f>
        <v>Richland Energy Services</v>
      </c>
      <c r="C45" s="7" cm="1">
        <f t="array" ref="C45">SUMPRODUCT('2023 FM Disclosure'!$C45:$R45,TRANSPOSE(EF_Tables!J$9:J$24))</f>
        <v>729</v>
      </c>
      <c r="D45" s="7" cm="1">
        <f t="array" ref="D45">SUMPRODUCT('2023 FM Disclosure'!$C45:$R45,TRANSPOSE(EF_Tables!K$9:K$24))</f>
        <v>153394</v>
      </c>
      <c r="E45" s="7" cm="1">
        <f t="array" ref="E45">SUMPRODUCT('2023 FM Disclosure'!$C45:$R45,TRANSPOSE(EF_Tables!L$9:L$24))</f>
        <v>0</v>
      </c>
      <c r="F45" s="7" cm="1">
        <f t="array" ref="F45">SUMPRODUCT('2023 FM Disclosure'!$C45:$R45,TRANSPOSE(EF_Tables!M$9:M$24))</f>
        <v>105886</v>
      </c>
      <c r="G45" s="7" cm="1">
        <f t="array" ref="G45">SUMPRODUCT('2023 FM Disclosure'!$C45:$R45,TRANSPOSE(EF_Tables!N$9:N$24))</f>
        <v>0</v>
      </c>
      <c r="H45" s="7" cm="1">
        <f t="array" ref="H45">SUMPRODUCT('2023 FM Disclosure'!$C45:$R45,TRANSPOSE(EF_Tables!O$9:O$24))</f>
        <v>0</v>
      </c>
      <c r="I45" s="7" cm="1">
        <f t="array" ref="I45">SUMPRODUCT('2023 FM Disclosure'!$C45:$R45,TRANSPOSE(EF_Tables!P$9:P$24))</f>
        <v>734152</v>
      </c>
      <c r="J45" s="7" cm="1">
        <f t="array" ref="J45">SUMPRODUCT('2023 FM Disclosure'!$C45:$R45,TRANSPOSE(EF_Tables!Q$9:Q$24))</f>
        <v>0</v>
      </c>
      <c r="K45" s="7" cm="1">
        <f t="array" ref="K45">SUMPRODUCT('2023 FM Disclosure'!$C45:$R45,TRANSPOSE(EF_Tables!R$9:R$24))</f>
        <v>0</v>
      </c>
      <c r="L45" s="7" cm="1">
        <f t="array" ref="L45">SUMPRODUCT('2023 FM Disclosure'!$C45:$R45,TRANSPOSE(EF_Tables!S$9:S$24))</f>
        <v>5018</v>
      </c>
      <c r="M45" s="7">
        <f t="shared" si="12"/>
        <v>999179</v>
      </c>
      <c r="N45" s="338"/>
      <c r="O45" s="10">
        <f t="shared" si="13"/>
        <v>7.2959900077964007E-4</v>
      </c>
      <c r="P45" s="10">
        <f t="shared" si="14"/>
        <v>0.15352003995280125</v>
      </c>
      <c r="Q45" s="10">
        <f t="shared" si="15"/>
        <v>0</v>
      </c>
      <c r="R45" s="10">
        <f t="shared" si="16"/>
        <v>0.10597300383614948</v>
      </c>
      <c r="S45" s="10">
        <f t="shared" si="17"/>
        <v>0</v>
      </c>
      <c r="T45" s="10">
        <f t="shared" si="18"/>
        <v>0</v>
      </c>
      <c r="U45" s="10">
        <f t="shared" si="19"/>
        <v>0.73475523404715271</v>
      </c>
      <c r="V45" s="10">
        <f t="shared" si="20"/>
        <v>0</v>
      </c>
      <c r="W45" s="10">
        <f t="shared" si="21"/>
        <v>0</v>
      </c>
      <c r="X45" s="10">
        <f t="shared" si="22"/>
        <v>5.0221231631169191E-3</v>
      </c>
      <c r="Y45" s="10">
        <f t="shared" si="23"/>
        <v>1</v>
      </c>
    </row>
    <row r="46" spans="1:25" x14ac:dyDescent="0.25">
      <c r="A46">
        <f>'2023 FM Disclosure'!A46</f>
        <v>92</v>
      </c>
      <c r="B46" t="str">
        <f>'2023 FM Disclosure'!B46</f>
        <v>Ruston, Town of</v>
      </c>
      <c r="C46" s="7" cm="1">
        <f t="array" ref="C46">SUMPRODUCT('2023 FM Disclosure'!$C46:$R46,TRANSPOSE(EF_Tables!J$9:J$24))</f>
        <v>0</v>
      </c>
      <c r="D46" s="7" cm="1">
        <f t="array" ref="D46">SUMPRODUCT('2023 FM Disclosure'!$C46:$R46,TRANSPOSE(EF_Tables!K$9:K$24))</f>
        <v>627</v>
      </c>
      <c r="E46" s="7" cm="1">
        <f t="array" ref="E46">SUMPRODUCT('2023 FM Disclosure'!$C46:$R46,TRANSPOSE(EF_Tables!L$9:L$24))</f>
        <v>0</v>
      </c>
      <c r="F46" s="7" cm="1">
        <f t="array" ref="F46">SUMPRODUCT('2023 FM Disclosure'!$C46:$R46,TRANSPOSE(EF_Tables!M$9:M$24))</f>
        <v>657</v>
      </c>
      <c r="G46" s="7" cm="1">
        <f t="array" ref="G46">SUMPRODUCT('2023 FM Disclosure'!$C46:$R46,TRANSPOSE(EF_Tables!N$9:N$24))</f>
        <v>4</v>
      </c>
      <c r="H46" s="7" cm="1">
        <f t="array" ref="H46">SUMPRODUCT('2023 FM Disclosure'!$C46:$R46,TRANSPOSE(EF_Tables!O$9:O$24))</f>
        <v>0</v>
      </c>
      <c r="I46" s="7" cm="1">
        <f t="array" ref="I46">SUMPRODUCT('2023 FM Disclosure'!$C46:$R46,TRANSPOSE(EF_Tables!P$9:P$24))</f>
        <v>7827</v>
      </c>
      <c r="J46" s="7" cm="1">
        <f t="array" ref="J46">SUMPRODUCT('2023 FM Disclosure'!$C46:$R46,TRANSPOSE(EF_Tables!Q$9:Q$24))</f>
        <v>0</v>
      </c>
      <c r="K46" s="7" cm="1">
        <f t="array" ref="K46">SUMPRODUCT('2023 FM Disclosure'!$C46:$R46,TRANSPOSE(EF_Tables!R$9:R$24))</f>
        <v>1166</v>
      </c>
      <c r="L46" s="7" cm="1">
        <f t="array" ref="L46">SUMPRODUCT('2023 FM Disclosure'!$C46:$R46,TRANSPOSE(EF_Tables!S$9:S$24))</f>
        <v>107</v>
      </c>
      <c r="M46" s="7">
        <f t="shared" si="12"/>
        <v>10388</v>
      </c>
      <c r="N46" s="338"/>
      <c r="O46" s="10">
        <f t="shared" si="13"/>
        <v>0</v>
      </c>
      <c r="P46" s="10">
        <f t="shared" si="14"/>
        <v>6.0358105506353482E-2</v>
      </c>
      <c r="Q46" s="10">
        <f t="shared" si="15"/>
        <v>0</v>
      </c>
      <c r="R46" s="10">
        <f t="shared" si="16"/>
        <v>6.3246053138236433E-2</v>
      </c>
      <c r="S46" s="10">
        <f t="shared" si="17"/>
        <v>3.850596842510589E-4</v>
      </c>
      <c r="T46" s="10">
        <f t="shared" si="18"/>
        <v>0</v>
      </c>
      <c r="U46" s="10">
        <f t="shared" si="19"/>
        <v>0.75346553715825948</v>
      </c>
      <c r="V46" s="10">
        <f t="shared" si="20"/>
        <v>0</v>
      </c>
      <c r="W46" s="10">
        <f t="shared" si="21"/>
        <v>0.11224489795918367</v>
      </c>
      <c r="X46" s="10">
        <f t="shared" si="22"/>
        <v>1.0300346553715827E-2</v>
      </c>
      <c r="Y46" s="10">
        <f t="shared" si="23"/>
        <v>1</v>
      </c>
    </row>
    <row r="47" spans="1:25" x14ac:dyDescent="0.25">
      <c r="A47">
        <f>'2023 FM Disclosure'!A47</f>
        <v>95</v>
      </c>
      <c r="B47" t="str">
        <f>'2023 FM Disclosure'!B47</f>
        <v>Seattle City Light</v>
      </c>
      <c r="C47" s="7" cm="1">
        <f t="array" ref="C47">SUMPRODUCT('2023 FM Disclosure'!$C47:$R47,TRANSPOSE(EF_Tables!J$9:J$24))</f>
        <v>0</v>
      </c>
      <c r="D47" s="7" cm="1">
        <f t="array" ref="D47">SUMPRODUCT('2023 FM Disclosure'!$C47:$R47,TRANSPOSE(EF_Tables!K$9:K$24))</f>
        <v>755008</v>
      </c>
      <c r="E47" s="7" cm="1">
        <f t="array" ref="E47">SUMPRODUCT('2023 FM Disclosure'!$C47:$R47,TRANSPOSE(EF_Tables!L$9:L$24))</f>
        <v>0</v>
      </c>
      <c r="F47" s="7" cm="1">
        <f t="array" ref="F47">SUMPRODUCT('2023 FM Disclosure'!$C47:$R47,TRANSPOSE(EF_Tables!M$9:M$24))</f>
        <v>445831</v>
      </c>
      <c r="G47" s="7" cm="1">
        <f t="array" ref="G47">SUMPRODUCT('2023 FM Disclosure'!$C47:$R47,TRANSPOSE(EF_Tables!N$9:N$24))</f>
        <v>0</v>
      </c>
      <c r="H47" s="7" cm="1">
        <f t="array" ref="H47">SUMPRODUCT('2023 FM Disclosure'!$C47:$R47,TRANSPOSE(EF_Tables!O$9:O$24))</f>
        <v>91147</v>
      </c>
      <c r="I47" s="7" cm="1">
        <f t="array" ref="I47">SUMPRODUCT('2023 FM Disclosure'!$C47:$R47,TRANSPOSE(EF_Tables!P$9:P$24))</f>
        <v>7497314</v>
      </c>
      <c r="J47" s="7" cm="1">
        <f t="array" ref="J47">SUMPRODUCT('2023 FM Disclosure'!$C47:$R47,TRANSPOSE(EF_Tables!Q$9:Q$24))</f>
        <v>0</v>
      </c>
      <c r="K47" s="7" cm="1">
        <f t="array" ref="K47">SUMPRODUCT('2023 FM Disclosure'!$C47:$R47,TRANSPOSE(EF_Tables!R$9:R$24))</f>
        <v>789681</v>
      </c>
      <c r="L47" s="7" cm="1">
        <f t="array" ref="L47">SUMPRODUCT('2023 FM Disclosure'!$C47:$R47,TRANSPOSE(EF_Tables!S$9:S$24))</f>
        <v>0</v>
      </c>
      <c r="M47" s="7">
        <f t="shared" si="12"/>
        <v>9578981</v>
      </c>
      <c r="N47" s="338"/>
      <c r="O47" s="10">
        <f t="shared" si="13"/>
        <v>0</v>
      </c>
      <c r="P47" s="10">
        <f t="shared" si="14"/>
        <v>7.8819239750031869E-2</v>
      </c>
      <c r="Q47" s="10">
        <f t="shared" si="15"/>
        <v>0</v>
      </c>
      <c r="R47" s="10">
        <f t="shared" si="16"/>
        <v>4.6542633292622669E-2</v>
      </c>
      <c r="S47" s="10">
        <f t="shared" si="17"/>
        <v>0</v>
      </c>
      <c r="T47" s="10">
        <f t="shared" si="18"/>
        <v>9.5153127456876676E-3</v>
      </c>
      <c r="U47" s="10">
        <f t="shared" si="19"/>
        <v>0.78268387837913034</v>
      </c>
      <c r="V47" s="10">
        <f t="shared" si="20"/>
        <v>0</v>
      </c>
      <c r="W47" s="10">
        <f t="shared" si="21"/>
        <v>8.2438935832527482E-2</v>
      </c>
      <c r="X47" s="10">
        <f t="shared" si="22"/>
        <v>0</v>
      </c>
      <c r="Y47" s="10">
        <f t="shared" si="23"/>
        <v>1</v>
      </c>
    </row>
    <row r="48" spans="1:25" x14ac:dyDescent="0.25">
      <c r="A48">
        <f>'2023 FM Disclosure'!A48</f>
        <v>96</v>
      </c>
      <c r="B48" t="str">
        <f>'2023 FM Disclosure'!B48</f>
        <v>Skamania County PUD #1</v>
      </c>
      <c r="C48" s="7" cm="1">
        <f t="array" ref="C48">SUMPRODUCT('2023 FM Disclosure'!$C48:$R48,TRANSPOSE(EF_Tables!J$9:J$24))</f>
        <v>0</v>
      </c>
      <c r="D48" s="7" cm="1">
        <f t="array" ref="D48">SUMPRODUCT('2023 FM Disclosure'!$C48:$R48,TRANSPOSE(EF_Tables!K$9:K$24))</f>
        <v>15430</v>
      </c>
      <c r="E48" s="7" cm="1">
        <f t="array" ref="E48">SUMPRODUCT('2023 FM Disclosure'!$C48:$R48,TRANSPOSE(EF_Tables!L$9:L$24))</f>
        <v>0</v>
      </c>
      <c r="F48" s="7" cm="1">
        <f t="array" ref="F48">SUMPRODUCT('2023 FM Disclosure'!$C48:$R48,TRANSPOSE(EF_Tables!M$9:M$24))</f>
        <v>16180</v>
      </c>
      <c r="G48" s="7" cm="1">
        <f t="array" ref="G48">SUMPRODUCT('2023 FM Disclosure'!$C48:$R48,TRANSPOSE(EF_Tables!N$9:N$24))</f>
        <v>0</v>
      </c>
      <c r="H48" s="7" cm="1">
        <f t="array" ref="H48">SUMPRODUCT('2023 FM Disclosure'!$C48:$R48,TRANSPOSE(EF_Tables!O$9:O$24))</f>
        <v>0</v>
      </c>
      <c r="I48" s="7" cm="1">
        <f t="array" ref="I48">SUMPRODUCT('2023 FM Disclosure'!$C48:$R48,TRANSPOSE(EF_Tables!P$9:P$24))</f>
        <v>112181</v>
      </c>
      <c r="J48" s="7" cm="1">
        <f t="array" ref="J48">SUMPRODUCT('2023 FM Disclosure'!$C48:$R48,TRANSPOSE(EF_Tables!Q$9:Q$24))</f>
        <v>0</v>
      </c>
      <c r="K48" s="7" cm="1">
        <f t="array" ref="K48">SUMPRODUCT('2023 FM Disclosure'!$C48:$R48,TRANSPOSE(EF_Tables!R$9:R$24))</f>
        <v>0</v>
      </c>
      <c r="L48" s="7" cm="1">
        <f t="array" ref="L48">SUMPRODUCT('2023 FM Disclosure'!$C48:$R48,TRANSPOSE(EF_Tables!S$9:S$24))</f>
        <v>0</v>
      </c>
      <c r="M48" s="7">
        <f t="shared" si="12"/>
        <v>143791</v>
      </c>
      <c r="N48" s="338"/>
      <c r="O48" s="10">
        <f t="shared" si="13"/>
        <v>0</v>
      </c>
      <c r="P48" s="10">
        <f t="shared" si="14"/>
        <v>0.107308524177452</v>
      </c>
      <c r="Q48" s="10">
        <f t="shared" si="15"/>
        <v>0</v>
      </c>
      <c r="R48" s="10">
        <f t="shared" si="16"/>
        <v>0.11252442781537092</v>
      </c>
      <c r="S48" s="10">
        <f t="shared" si="17"/>
        <v>0</v>
      </c>
      <c r="T48" s="10">
        <f t="shared" si="18"/>
        <v>0</v>
      </c>
      <c r="U48" s="10">
        <f t="shared" si="19"/>
        <v>0.78016704800717707</v>
      </c>
      <c r="V48" s="10">
        <f t="shared" si="20"/>
        <v>0</v>
      </c>
      <c r="W48" s="10">
        <f t="shared" si="21"/>
        <v>0</v>
      </c>
      <c r="X48" s="10">
        <f t="shared" si="22"/>
        <v>0</v>
      </c>
      <c r="Y48" s="10">
        <f t="shared" si="23"/>
        <v>1</v>
      </c>
    </row>
    <row r="49" spans="1:25" x14ac:dyDescent="0.25">
      <c r="A49">
        <f>'2023 FM Disclosure'!A49</f>
        <v>97</v>
      </c>
      <c r="B49" t="str">
        <f>'2023 FM Disclosure'!B49</f>
        <v>Snohomish County PUD #1</v>
      </c>
      <c r="C49" s="7" cm="1">
        <f t="array" ref="C49">SUMPRODUCT('2023 FM Disclosure'!$C49:$R49,TRANSPOSE(EF_Tables!J$9:J$24))</f>
        <v>0</v>
      </c>
      <c r="D49" s="7" cm="1">
        <f t="array" ref="D49">SUMPRODUCT('2023 FM Disclosure'!$C49:$R49,TRANSPOSE(EF_Tables!K$9:K$24))</f>
        <v>636848</v>
      </c>
      <c r="E49" s="7" cm="1">
        <f t="array" ref="E49">SUMPRODUCT('2023 FM Disclosure'!$C49:$R49,TRANSPOSE(EF_Tables!L$9:L$24))</f>
        <v>0</v>
      </c>
      <c r="F49" s="7" cm="1">
        <f t="array" ref="F49">SUMPRODUCT('2023 FM Disclosure'!$C49:$R49,TRANSPOSE(EF_Tables!M$9:M$24))</f>
        <v>667804</v>
      </c>
      <c r="G49" s="7" cm="1">
        <f t="array" ref="G49">SUMPRODUCT('2023 FM Disclosure'!$C49:$R49,TRANSPOSE(EF_Tables!N$9:N$24))</f>
        <v>73300</v>
      </c>
      <c r="H49" s="7" cm="1">
        <f t="array" ref="H49">SUMPRODUCT('2023 FM Disclosure'!$C49:$R49,TRANSPOSE(EF_Tables!O$9:O$24))</f>
        <v>0</v>
      </c>
      <c r="I49" s="7" cm="1">
        <f t="array" ref="I49">SUMPRODUCT('2023 FM Disclosure'!$C49:$R49,TRANSPOSE(EF_Tables!P$9:P$24))</f>
        <v>4667357</v>
      </c>
      <c r="J49" s="7" cm="1">
        <f t="array" ref="J49">SUMPRODUCT('2023 FM Disclosure'!$C49:$R49,TRANSPOSE(EF_Tables!Q$9:Q$24))</f>
        <v>0</v>
      </c>
      <c r="K49" s="7" cm="1">
        <f t="array" ref="K49">SUMPRODUCT('2023 FM Disclosure'!$C49:$R49,TRANSPOSE(EF_Tables!R$9:R$24))</f>
        <v>587802</v>
      </c>
      <c r="L49" s="7" cm="1">
        <f t="array" ref="L49">SUMPRODUCT('2023 FM Disclosure'!$C49:$R49,TRANSPOSE(EF_Tables!S$9:S$24))</f>
        <v>217354</v>
      </c>
      <c r="M49" s="7">
        <f t="shared" si="12"/>
        <v>6850465</v>
      </c>
      <c r="N49" s="338"/>
      <c r="O49" s="10">
        <f t="shared" si="13"/>
        <v>0</v>
      </c>
      <c r="P49" s="10">
        <f t="shared" si="14"/>
        <v>9.2964200240421638E-2</v>
      </c>
      <c r="Q49" s="10">
        <f t="shared" si="15"/>
        <v>0</v>
      </c>
      <c r="R49" s="10">
        <f t="shared" si="16"/>
        <v>9.7483017576179137E-2</v>
      </c>
      <c r="S49" s="10">
        <f t="shared" si="17"/>
        <v>1.0700003576399558E-2</v>
      </c>
      <c r="T49" s="10">
        <f t="shared" si="18"/>
        <v>0</v>
      </c>
      <c r="U49" s="10">
        <f t="shared" si="19"/>
        <v>0.68131973522965228</v>
      </c>
      <c r="V49" s="10">
        <f t="shared" si="20"/>
        <v>0</v>
      </c>
      <c r="W49" s="10">
        <f t="shared" si="21"/>
        <v>8.5804686251225282E-2</v>
      </c>
      <c r="X49" s="10">
        <f t="shared" si="22"/>
        <v>3.1728357126122098E-2</v>
      </c>
      <c r="Y49" s="10">
        <f t="shared" si="23"/>
        <v>1</v>
      </c>
    </row>
    <row r="50" spans="1:25" x14ac:dyDescent="0.25">
      <c r="A50">
        <f>'2023 FM Disclosure'!A50</f>
        <v>99</v>
      </c>
      <c r="B50" t="str">
        <f>'2023 FM Disclosure'!B50</f>
        <v>Steilacoom Electric Utility</v>
      </c>
      <c r="C50" s="7" cm="1">
        <f t="array" ref="C50">SUMPRODUCT('2023 FM Disclosure'!$C50:$R50,TRANSPOSE(EF_Tables!J$9:J$24))</f>
        <v>0</v>
      </c>
      <c r="D50" s="7" cm="1">
        <f t="array" ref="D50">SUMPRODUCT('2023 FM Disclosure'!$C50:$R50,TRANSPOSE(EF_Tables!K$9:K$24))</f>
        <v>4156</v>
      </c>
      <c r="E50" s="7" cm="1">
        <f t="array" ref="E50">SUMPRODUCT('2023 FM Disclosure'!$C50:$R50,TRANSPOSE(EF_Tables!L$9:L$24))</f>
        <v>0</v>
      </c>
      <c r="F50" s="7" cm="1">
        <f t="array" ref="F50">SUMPRODUCT('2023 FM Disclosure'!$C50:$R50,TRANSPOSE(EF_Tables!M$9:M$24))</f>
        <v>4358</v>
      </c>
      <c r="G50" s="7" cm="1">
        <f t="array" ref="G50">SUMPRODUCT('2023 FM Disclosure'!$C50:$R50,TRANSPOSE(EF_Tables!N$9:N$24))</f>
        <v>0</v>
      </c>
      <c r="H50" s="7" cm="1">
        <f t="array" ref="H50">SUMPRODUCT('2023 FM Disclosure'!$C50:$R50,TRANSPOSE(EF_Tables!O$9:O$24))</f>
        <v>0</v>
      </c>
      <c r="I50" s="7" cm="1">
        <f t="array" ref="I50">SUMPRODUCT('2023 FM Disclosure'!$C50:$R50,TRANSPOSE(EF_Tables!P$9:P$24))</f>
        <v>30217</v>
      </c>
      <c r="J50" s="7" cm="1">
        <f t="array" ref="J50">SUMPRODUCT('2023 FM Disclosure'!$C50:$R50,TRANSPOSE(EF_Tables!Q$9:Q$24))</f>
        <v>0</v>
      </c>
      <c r="K50" s="7" cm="1">
        <f t="array" ref="K50">SUMPRODUCT('2023 FM Disclosure'!$C50:$R50,TRANSPOSE(EF_Tables!R$9:R$24))</f>
        <v>0</v>
      </c>
      <c r="L50" s="7" cm="1">
        <f t="array" ref="L50">SUMPRODUCT('2023 FM Disclosure'!$C50:$R50,TRANSPOSE(EF_Tables!S$9:S$24))</f>
        <v>0</v>
      </c>
      <c r="M50" s="7">
        <f t="shared" si="12"/>
        <v>38731</v>
      </c>
      <c r="N50" s="338"/>
      <c r="O50" s="10">
        <f t="shared" si="13"/>
        <v>0</v>
      </c>
      <c r="P50" s="10">
        <f t="shared" si="14"/>
        <v>0.10730422658852082</v>
      </c>
      <c r="Q50" s="10">
        <f t="shared" si="15"/>
        <v>0</v>
      </c>
      <c r="R50" s="10">
        <f t="shared" si="16"/>
        <v>0.11251968707237096</v>
      </c>
      <c r="S50" s="10">
        <f t="shared" si="17"/>
        <v>0</v>
      </c>
      <c r="T50" s="10">
        <f t="shared" si="18"/>
        <v>0</v>
      </c>
      <c r="U50" s="10">
        <f t="shared" si="19"/>
        <v>0.78017608633910818</v>
      </c>
      <c r="V50" s="10">
        <f t="shared" si="20"/>
        <v>0</v>
      </c>
      <c r="W50" s="10">
        <f t="shared" si="21"/>
        <v>0</v>
      </c>
      <c r="X50" s="10">
        <f t="shared" si="22"/>
        <v>0</v>
      </c>
      <c r="Y50" s="10">
        <f t="shared" si="23"/>
        <v>1</v>
      </c>
    </row>
    <row r="51" spans="1:25" x14ac:dyDescent="0.25">
      <c r="A51">
        <f>'2023 FM Disclosure'!A51</f>
        <v>101</v>
      </c>
      <c r="B51" t="str">
        <f>'2023 FM Disclosure'!B51</f>
        <v>Sumas, City of</v>
      </c>
      <c r="C51" s="7" cm="1">
        <f t="array" ref="C51">SUMPRODUCT('2023 FM Disclosure'!$C51:$R51,TRANSPOSE(EF_Tables!J$9:J$24))</f>
        <v>0</v>
      </c>
      <c r="D51" s="7" cm="1">
        <f t="array" ref="D51">SUMPRODUCT('2023 FM Disclosure'!$C51:$R51,TRANSPOSE(EF_Tables!K$9:K$24))</f>
        <v>3452</v>
      </c>
      <c r="E51" s="7" cm="1">
        <f t="array" ref="E51">SUMPRODUCT('2023 FM Disclosure'!$C51:$R51,TRANSPOSE(EF_Tables!L$9:L$24))</f>
        <v>0</v>
      </c>
      <c r="F51" s="7" cm="1">
        <f t="array" ref="F51">SUMPRODUCT('2023 FM Disclosure'!$C51:$R51,TRANSPOSE(EF_Tables!M$9:M$24))</f>
        <v>3620</v>
      </c>
      <c r="G51" s="7" cm="1">
        <f t="array" ref="G51">SUMPRODUCT('2023 FM Disclosure'!$C51:$R51,TRANSPOSE(EF_Tables!N$9:N$24))</f>
        <v>0</v>
      </c>
      <c r="H51" s="7" cm="1">
        <f t="array" ref="H51">SUMPRODUCT('2023 FM Disclosure'!$C51:$R51,TRANSPOSE(EF_Tables!O$9:O$24))</f>
        <v>0</v>
      </c>
      <c r="I51" s="7" cm="1">
        <f t="array" ref="I51">SUMPRODUCT('2023 FM Disclosure'!$C51:$R51,TRANSPOSE(EF_Tables!P$9:P$24))</f>
        <v>25098</v>
      </c>
      <c r="J51" s="7" cm="1">
        <f t="array" ref="J51">SUMPRODUCT('2023 FM Disclosure'!$C51:$R51,TRANSPOSE(EF_Tables!Q$9:Q$24))</f>
        <v>0</v>
      </c>
      <c r="K51" s="7" cm="1">
        <f t="array" ref="K51">SUMPRODUCT('2023 FM Disclosure'!$C51:$R51,TRANSPOSE(EF_Tables!R$9:R$24))</f>
        <v>0</v>
      </c>
      <c r="L51" s="7" cm="1">
        <f t="array" ref="L51">SUMPRODUCT('2023 FM Disclosure'!$C51:$R51,TRANSPOSE(EF_Tables!S$9:S$24))</f>
        <v>0</v>
      </c>
      <c r="M51" s="7">
        <f t="shared" si="12"/>
        <v>32170</v>
      </c>
      <c r="N51" s="338"/>
      <c r="O51" s="10">
        <f t="shared" si="13"/>
        <v>0</v>
      </c>
      <c r="P51" s="10">
        <f t="shared" si="14"/>
        <v>0.1073049424930059</v>
      </c>
      <c r="Q51" s="10">
        <f t="shared" si="15"/>
        <v>0</v>
      </c>
      <c r="R51" s="10">
        <f t="shared" si="16"/>
        <v>0.11252719925396332</v>
      </c>
      <c r="S51" s="10">
        <f t="shared" si="17"/>
        <v>0</v>
      </c>
      <c r="T51" s="10">
        <f t="shared" si="18"/>
        <v>0</v>
      </c>
      <c r="U51" s="10">
        <f t="shared" si="19"/>
        <v>0.78016785825303081</v>
      </c>
      <c r="V51" s="10">
        <f t="shared" si="20"/>
        <v>0</v>
      </c>
      <c r="W51" s="10">
        <f t="shared" si="21"/>
        <v>0</v>
      </c>
      <c r="X51" s="10">
        <f t="shared" si="22"/>
        <v>0</v>
      </c>
      <c r="Y51" s="10">
        <f t="shared" si="23"/>
        <v>1</v>
      </c>
    </row>
    <row r="52" spans="1:25" x14ac:dyDescent="0.25">
      <c r="A52">
        <f>'2023 FM Disclosure'!A52</f>
        <v>102</v>
      </c>
      <c r="B52" t="str">
        <f>'2023 FM Disclosure'!B52</f>
        <v>Tacoma Power</v>
      </c>
      <c r="C52" s="7" cm="1">
        <f t="array" ref="C52">SUMPRODUCT('2023 FM Disclosure'!$C52:$R52,TRANSPOSE(EF_Tables!J$9:J$24))</f>
        <v>0</v>
      </c>
      <c r="D52" s="7" cm="1">
        <f t="array" ref="D52">SUMPRODUCT('2023 FM Disclosure'!$C52:$R52,TRANSPOSE(EF_Tables!K$9:K$24))</f>
        <v>290773</v>
      </c>
      <c r="E52" s="7" cm="1">
        <f t="array" ref="E52">SUMPRODUCT('2023 FM Disclosure'!$C52:$R52,TRANSPOSE(EF_Tables!L$9:L$24))</f>
        <v>0</v>
      </c>
      <c r="F52" s="7" cm="1">
        <f t="array" ref="F52">SUMPRODUCT('2023 FM Disclosure'!$C52:$R52,TRANSPOSE(EF_Tables!M$9:M$24))</f>
        <v>304907</v>
      </c>
      <c r="G52" s="7" cm="1">
        <f t="array" ref="G52">SUMPRODUCT('2023 FM Disclosure'!$C52:$R52,TRANSPOSE(EF_Tables!N$9:N$24))</f>
        <v>1860</v>
      </c>
      <c r="H52" s="7" cm="1">
        <f t="array" ref="H52">SUMPRODUCT('2023 FM Disclosure'!$C52:$R52,TRANSPOSE(EF_Tables!O$9:O$24))</f>
        <v>0</v>
      </c>
      <c r="I52" s="7" cm="1">
        <f t="array" ref="I52">SUMPRODUCT('2023 FM Disclosure'!$C52:$R52,TRANSPOSE(EF_Tables!P$9:P$24))</f>
        <v>3629036</v>
      </c>
      <c r="J52" s="7" cm="1">
        <f t="array" ref="J52">SUMPRODUCT('2023 FM Disclosure'!$C52:$R52,TRANSPOSE(EF_Tables!Q$9:Q$24))</f>
        <v>0</v>
      </c>
      <c r="K52" s="7" cm="1">
        <f t="array" ref="K52">SUMPRODUCT('2023 FM Disclosure'!$C52:$R52,TRANSPOSE(EF_Tables!R$9:R$24))</f>
        <v>541125</v>
      </c>
      <c r="L52" s="7" cm="1">
        <f t="array" ref="L52">SUMPRODUCT('2023 FM Disclosure'!$C52:$R52,TRANSPOSE(EF_Tables!S$9:S$24))</f>
        <v>49331</v>
      </c>
      <c r="M52" s="7">
        <f t="shared" si="12"/>
        <v>4817032</v>
      </c>
      <c r="N52" s="338"/>
      <c r="O52" s="10">
        <f t="shared" si="13"/>
        <v>0</v>
      </c>
      <c r="P52" s="10">
        <f t="shared" si="14"/>
        <v>6.0363518448704516E-2</v>
      </c>
      <c r="Q52" s="10">
        <f t="shared" si="15"/>
        <v>0</v>
      </c>
      <c r="R52" s="10">
        <f t="shared" si="16"/>
        <v>6.3297690362032061E-2</v>
      </c>
      <c r="S52" s="10">
        <f t="shared" si="17"/>
        <v>3.8612988246704608E-4</v>
      </c>
      <c r="T52" s="10">
        <f t="shared" si="18"/>
        <v>0</v>
      </c>
      <c r="U52" s="10">
        <f t="shared" si="19"/>
        <v>0.75337593771434364</v>
      </c>
      <c r="V52" s="10">
        <f t="shared" si="20"/>
        <v>0</v>
      </c>
      <c r="W52" s="10">
        <f t="shared" si="21"/>
        <v>0.1123357702419249</v>
      </c>
      <c r="X52" s="10">
        <f t="shared" si="22"/>
        <v>1.0240953350527876E-2</v>
      </c>
      <c r="Y52" s="10">
        <f t="shared" si="23"/>
        <v>1</v>
      </c>
    </row>
    <row r="53" spans="1:25" x14ac:dyDescent="0.25">
      <c r="A53">
        <f>'2023 FM Disclosure'!A53</f>
        <v>103</v>
      </c>
      <c r="B53" t="str">
        <f>'2023 FM Disclosure'!B53</f>
        <v>Tanner Electric Coop</v>
      </c>
      <c r="C53" s="7" cm="1">
        <f t="array" ref="C53">SUMPRODUCT('2023 FM Disclosure'!$C53:$R53,TRANSPOSE(EF_Tables!J$9:J$24))</f>
        <v>0</v>
      </c>
      <c r="D53" s="7" cm="1">
        <f t="array" ref="D53">SUMPRODUCT('2023 FM Disclosure'!$C53:$R53,TRANSPOSE(EF_Tables!K$9:K$24))</f>
        <v>11206</v>
      </c>
      <c r="E53" s="7" cm="1">
        <f t="array" ref="E53">SUMPRODUCT('2023 FM Disclosure'!$C53:$R53,TRANSPOSE(EF_Tables!L$9:L$24))</f>
        <v>0</v>
      </c>
      <c r="F53" s="7" cm="1">
        <f t="array" ref="F53">SUMPRODUCT('2023 FM Disclosure'!$C53:$R53,TRANSPOSE(EF_Tables!M$9:M$24))</f>
        <v>11751</v>
      </c>
      <c r="G53" s="7" cm="1">
        <f t="array" ref="G53">SUMPRODUCT('2023 FM Disclosure'!$C53:$R53,TRANSPOSE(EF_Tables!N$9:N$24))</f>
        <v>0</v>
      </c>
      <c r="H53" s="7" cm="1">
        <f t="array" ref="H53">SUMPRODUCT('2023 FM Disclosure'!$C53:$R53,TRANSPOSE(EF_Tables!O$9:O$24))</f>
        <v>0</v>
      </c>
      <c r="I53" s="7" cm="1">
        <f t="array" ref="I53">SUMPRODUCT('2023 FM Disclosure'!$C53:$R53,TRANSPOSE(EF_Tables!P$9:P$24))</f>
        <v>81474</v>
      </c>
      <c r="J53" s="7" cm="1">
        <f t="array" ref="J53">SUMPRODUCT('2023 FM Disclosure'!$C53:$R53,TRANSPOSE(EF_Tables!Q$9:Q$24))</f>
        <v>0</v>
      </c>
      <c r="K53" s="7" cm="1">
        <f t="array" ref="K53">SUMPRODUCT('2023 FM Disclosure'!$C53:$R53,TRANSPOSE(EF_Tables!R$9:R$24))</f>
        <v>0</v>
      </c>
      <c r="L53" s="7" cm="1">
        <f t="array" ref="L53">SUMPRODUCT('2023 FM Disclosure'!$C53:$R53,TRANSPOSE(EF_Tables!S$9:S$24))</f>
        <v>0</v>
      </c>
      <c r="M53" s="7">
        <f t="shared" si="12"/>
        <v>104431</v>
      </c>
      <c r="N53" s="338"/>
      <c r="O53" s="10">
        <f t="shared" si="13"/>
        <v>0</v>
      </c>
      <c r="P53" s="10">
        <f t="shared" si="14"/>
        <v>0.10730530206547864</v>
      </c>
      <c r="Q53" s="10">
        <f t="shared" si="15"/>
        <v>0</v>
      </c>
      <c r="R53" s="10">
        <f t="shared" si="16"/>
        <v>0.11252405894801353</v>
      </c>
      <c r="S53" s="10">
        <f t="shared" si="17"/>
        <v>0</v>
      </c>
      <c r="T53" s="10">
        <f t="shared" si="18"/>
        <v>0</v>
      </c>
      <c r="U53" s="10">
        <f t="shared" si="19"/>
        <v>0.78017063898650785</v>
      </c>
      <c r="V53" s="10">
        <f t="shared" si="20"/>
        <v>0</v>
      </c>
      <c r="W53" s="10">
        <f t="shared" si="21"/>
        <v>0</v>
      </c>
      <c r="X53" s="10">
        <f t="shared" si="22"/>
        <v>0</v>
      </c>
      <c r="Y53" s="10">
        <f t="shared" si="23"/>
        <v>1</v>
      </c>
    </row>
    <row r="54" spans="1:25" x14ac:dyDescent="0.25">
      <c r="A54">
        <f>'2023 FM Disclosure'!A54</f>
        <v>106</v>
      </c>
      <c r="B54" t="str">
        <f>'2023 FM Disclosure'!B54</f>
        <v>Vera Water &amp; Power</v>
      </c>
      <c r="C54" s="7" cm="1">
        <f t="array" ref="C54">SUMPRODUCT('2023 FM Disclosure'!$C54:$R54,TRANSPOSE(EF_Tables!J$9:J$24))</f>
        <v>0</v>
      </c>
      <c r="D54" s="7" cm="1">
        <f t="array" ref="D54">SUMPRODUCT('2023 FM Disclosure'!$C54:$R54,TRANSPOSE(EF_Tables!K$9:K$24))</f>
        <v>35295</v>
      </c>
      <c r="E54" s="7" cm="1">
        <f t="array" ref="E54">SUMPRODUCT('2023 FM Disclosure'!$C54:$R54,TRANSPOSE(EF_Tables!L$9:L$24))</f>
        <v>0</v>
      </c>
      <c r="F54" s="7" cm="1">
        <f t="array" ref="F54">SUMPRODUCT('2023 FM Disclosure'!$C54:$R54,TRANSPOSE(EF_Tables!M$9:M$24))</f>
        <v>26816</v>
      </c>
      <c r="G54" s="7" cm="1">
        <f t="array" ref="G54">SUMPRODUCT('2023 FM Disclosure'!$C54:$R54,TRANSPOSE(EF_Tables!N$9:N$24))</f>
        <v>0</v>
      </c>
      <c r="H54" s="7" cm="1">
        <f t="array" ref="H54">SUMPRODUCT('2023 FM Disclosure'!$C54:$R54,TRANSPOSE(EF_Tables!O$9:O$24))</f>
        <v>0</v>
      </c>
      <c r="I54" s="7" cm="1">
        <f t="array" ref="I54">SUMPRODUCT('2023 FM Disclosure'!$C54:$R54,TRANSPOSE(EF_Tables!P$9:P$24))</f>
        <v>185925</v>
      </c>
      <c r="J54" s="7" cm="1">
        <f t="array" ref="J54">SUMPRODUCT('2023 FM Disclosure'!$C54:$R54,TRANSPOSE(EF_Tables!Q$9:Q$24))</f>
        <v>0</v>
      </c>
      <c r="K54" s="7" cm="1">
        <f t="array" ref="K54">SUMPRODUCT('2023 FM Disclosure'!$C54:$R54,TRANSPOSE(EF_Tables!R$9:R$24))</f>
        <v>0</v>
      </c>
      <c r="L54" s="7" cm="1">
        <f t="array" ref="L54">SUMPRODUCT('2023 FM Disclosure'!$C54:$R54,TRANSPOSE(EF_Tables!S$9:S$24))</f>
        <v>0</v>
      </c>
      <c r="M54" s="7">
        <f t="shared" si="12"/>
        <v>248036</v>
      </c>
      <c r="N54" s="338"/>
      <c r="O54" s="10">
        <f t="shared" si="13"/>
        <v>0</v>
      </c>
      <c r="P54" s="10">
        <f t="shared" si="14"/>
        <v>0.14229789224144881</v>
      </c>
      <c r="Q54" s="10">
        <f t="shared" si="15"/>
        <v>0</v>
      </c>
      <c r="R54" s="10">
        <f t="shared" si="16"/>
        <v>0.10811333838636326</v>
      </c>
      <c r="S54" s="10">
        <f t="shared" si="17"/>
        <v>0</v>
      </c>
      <c r="T54" s="10">
        <f t="shared" si="18"/>
        <v>0</v>
      </c>
      <c r="U54" s="10">
        <f t="shared" si="19"/>
        <v>0.74958876937218788</v>
      </c>
      <c r="V54" s="10">
        <f t="shared" si="20"/>
        <v>0</v>
      </c>
      <c r="W54" s="10">
        <f t="shared" si="21"/>
        <v>0</v>
      </c>
      <c r="X54" s="10">
        <f t="shared" si="22"/>
        <v>0</v>
      </c>
      <c r="Y54" s="10">
        <f t="shared" si="23"/>
        <v>1</v>
      </c>
    </row>
    <row r="55" spans="1:25" x14ac:dyDescent="0.25">
      <c r="A55">
        <f>'2023 FM Disclosure'!A55</f>
        <v>109</v>
      </c>
      <c r="B55" t="str">
        <f>'2023 FM Disclosure'!B55</f>
        <v>Avista (WA)</v>
      </c>
      <c r="C55" s="7" cm="1">
        <f t="array" ref="C55">SUMPRODUCT('2023 FM Disclosure'!$C55:$R55,TRANSPOSE(EF_Tables!J$9:J$24))</f>
        <v>34928</v>
      </c>
      <c r="D55" s="7" cm="1">
        <f t="array" ref="D55">SUMPRODUCT('2023 FM Disclosure'!$C55:$R55,TRANSPOSE(EF_Tables!K$9:K$24))</f>
        <v>2492566</v>
      </c>
      <c r="E55" s="7" cm="1">
        <f t="array" ref="E55">SUMPRODUCT('2023 FM Disclosure'!$C55:$R55,TRANSPOSE(EF_Tables!L$9:L$24))</f>
        <v>818555</v>
      </c>
      <c r="F55" s="7" cm="1">
        <f t="array" ref="F55">SUMPRODUCT('2023 FM Disclosure'!$C55:$R55,TRANSPOSE(EF_Tables!M$9:M$24))</f>
        <v>0</v>
      </c>
      <c r="G55" s="7" cm="1">
        <f t="array" ref="G55">SUMPRODUCT('2023 FM Disclosure'!$C55:$R55,TRANSPOSE(EF_Tables!N$9:N$24))</f>
        <v>326405</v>
      </c>
      <c r="H55" s="7" cm="1">
        <f t="array" ref="H55">SUMPRODUCT('2023 FM Disclosure'!$C55:$R55,TRANSPOSE(EF_Tables!O$9:O$24))</f>
        <v>28000</v>
      </c>
      <c r="I55" s="7" cm="1">
        <f t="array" ref="I55">SUMPRODUCT('2023 FM Disclosure'!$C55:$R55,TRANSPOSE(EF_Tables!P$9:P$24))</f>
        <v>1992689</v>
      </c>
      <c r="J55" s="7" cm="1">
        <f t="array" ref="J55">SUMPRODUCT('2023 FM Disclosure'!$C55:$R55,TRANSPOSE(EF_Tables!Q$9:Q$24))</f>
        <v>0</v>
      </c>
      <c r="K55" s="7" cm="1">
        <f t="array" ref="K55">SUMPRODUCT('2023 FM Disclosure'!$C55:$R55,TRANSPOSE(EF_Tables!R$9:R$24))</f>
        <v>385696</v>
      </c>
      <c r="L55" s="7" cm="1">
        <f t="array" ref="L55">SUMPRODUCT('2023 FM Disclosure'!$C55:$R55,TRANSPOSE(EF_Tables!S$9:S$24))</f>
        <v>0</v>
      </c>
      <c r="M55" s="7">
        <f t="shared" si="12"/>
        <v>6078839</v>
      </c>
      <c r="N55" s="338"/>
      <c r="O55" s="10">
        <f t="shared" si="13"/>
        <v>5.7458340317945583E-3</v>
      </c>
      <c r="P55" s="10">
        <f t="shared" si="14"/>
        <v>0.41003981187855115</v>
      </c>
      <c r="Q55" s="10">
        <f t="shared" si="15"/>
        <v>0.13465646976338738</v>
      </c>
      <c r="R55" s="10">
        <f t="shared" si="16"/>
        <v>0</v>
      </c>
      <c r="S55" s="10">
        <f t="shared" si="17"/>
        <v>5.3695286221595931E-2</v>
      </c>
      <c r="T55" s="10">
        <f t="shared" si="18"/>
        <v>4.6061427190290782E-3</v>
      </c>
      <c r="U55" s="10">
        <f t="shared" si="19"/>
        <v>0.32780749745140481</v>
      </c>
      <c r="V55" s="10">
        <f t="shared" si="20"/>
        <v>0</v>
      </c>
      <c r="W55" s="10">
        <f t="shared" si="21"/>
        <v>6.3448957934237118E-2</v>
      </c>
      <c r="X55" s="10">
        <f t="shared" si="22"/>
        <v>0</v>
      </c>
      <c r="Y55" s="10">
        <f t="shared" si="23"/>
        <v>1</v>
      </c>
    </row>
    <row r="56" spans="1:25" x14ac:dyDescent="0.25">
      <c r="A56">
        <f>'2023 FM Disclosure'!A56</f>
        <v>111</v>
      </c>
      <c r="B56" t="str">
        <f>'2023 FM Disclosure'!B56</f>
        <v>Mason County PUD #1</v>
      </c>
      <c r="C56" s="7" cm="1">
        <f t="array" ref="C56">SUMPRODUCT('2023 FM Disclosure'!$C56:$R56,TRANSPOSE(EF_Tables!J$9:J$24))</f>
        <v>0</v>
      </c>
      <c r="D56" s="7" cm="1">
        <f t="array" ref="D56">SUMPRODUCT('2023 FM Disclosure'!$C56:$R56,TRANSPOSE(EF_Tables!K$9:K$24))</f>
        <v>8713</v>
      </c>
      <c r="E56" s="7" cm="1">
        <f t="array" ref="E56">SUMPRODUCT('2023 FM Disclosure'!$C56:$R56,TRANSPOSE(EF_Tables!L$9:L$24))</f>
        <v>0</v>
      </c>
      <c r="F56" s="7" cm="1">
        <f t="array" ref="F56">SUMPRODUCT('2023 FM Disclosure'!$C56:$R56,TRANSPOSE(EF_Tables!M$9:M$24))</f>
        <v>9137</v>
      </c>
      <c r="G56" s="7" cm="1">
        <f t="array" ref="G56">SUMPRODUCT('2023 FM Disclosure'!$C56:$R56,TRANSPOSE(EF_Tables!N$9:N$24))</f>
        <v>0</v>
      </c>
      <c r="H56" s="7" cm="1">
        <f t="array" ref="H56">SUMPRODUCT('2023 FM Disclosure'!$C56:$R56,TRANSPOSE(EF_Tables!O$9:O$24))</f>
        <v>0</v>
      </c>
      <c r="I56" s="7" cm="1">
        <f t="array" ref="I56">SUMPRODUCT('2023 FM Disclosure'!$C56:$R56,TRANSPOSE(EF_Tables!P$9:P$24))</f>
        <v>69599</v>
      </c>
      <c r="J56" s="7" cm="1">
        <f t="array" ref="J56">SUMPRODUCT('2023 FM Disclosure'!$C56:$R56,TRANSPOSE(EF_Tables!Q$9:Q$24))</f>
        <v>0</v>
      </c>
      <c r="K56" s="7" cm="1">
        <f t="array" ref="K56">SUMPRODUCT('2023 FM Disclosure'!$C56:$R56,TRANSPOSE(EF_Tables!R$9:R$24))</f>
        <v>0</v>
      </c>
      <c r="L56" s="7" cm="1">
        <f t="array" ref="L56">SUMPRODUCT('2023 FM Disclosure'!$C56:$R56,TRANSPOSE(EF_Tables!S$9:S$24))</f>
        <v>0</v>
      </c>
      <c r="M56" s="7">
        <f t="shared" si="12"/>
        <v>87449</v>
      </c>
      <c r="N56" s="338"/>
      <c r="O56" s="10">
        <f t="shared" si="13"/>
        <v>0</v>
      </c>
      <c r="P56" s="10">
        <f t="shared" si="14"/>
        <v>9.9635215954442011E-2</v>
      </c>
      <c r="Q56" s="10">
        <f t="shared" si="15"/>
        <v>0</v>
      </c>
      <c r="R56" s="10">
        <f t="shared" si="16"/>
        <v>0.10448375624649796</v>
      </c>
      <c r="S56" s="10">
        <f t="shared" si="17"/>
        <v>0</v>
      </c>
      <c r="T56" s="10">
        <f t="shared" si="18"/>
        <v>0</v>
      </c>
      <c r="U56" s="10">
        <f t="shared" si="19"/>
        <v>0.79588102779906</v>
      </c>
      <c r="V56" s="10">
        <f t="shared" si="20"/>
        <v>0</v>
      </c>
      <c r="W56" s="10">
        <f t="shared" si="21"/>
        <v>0</v>
      </c>
      <c r="X56" s="10">
        <f t="shared" si="22"/>
        <v>0</v>
      </c>
      <c r="Y56" s="10">
        <f t="shared" si="23"/>
        <v>1</v>
      </c>
    </row>
    <row r="57" spans="1:25" x14ac:dyDescent="0.25">
      <c r="A57">
        <f>'2023 FM Disclosure'!A57</f>
        <v>117</v>
      </c>
      <c r="B57" t="str">
        <f>'2023 FM Disclosure'!B57</f>
        <v>Whatcom County PUD #1</v>
      </c>
      <c r="C57" s="7" cm="1">
        <f t="array" ref="C57">SUMPRODUCT('2023 FM Disclosure'!$C57:$R57,TRANSPOSE(EF_Tables!J$9:J$24))</f>
        <v>0</v>
      </c>
      <c r="D57" s="7" cm="1">
        <f t="array" ref="D57">SUMPRODUCT('2023 FM Disclosure'!$C57:$R57,TRANSPOSE(EF_Tables!K$9:K$24))</f>
        <v>26031</v>
      </c>
      <c r="E57" s="7" cm="1">
        <f t="array" ref="E57">SUMPRODUCT('2023 FM Disclosure'!$C57:$R57,TRANSPOSE(EF_Tables!L$9:L$24))</f>
        <v>0</v>
      </c>
      <c r="F57" s="7" cm="1">
        <f t="array" ref="F57">SUMPRODUCT('2023 FM Disclosure'!$C57:$R57,TRANSPOSE(EF_Tables!M$9:M$24))</f>
        <v>27296</v>
      </c>
      <c r="G57" s="7" cm="1">
        <f t="array" ref="G57">SUMPRODUCT('2023 FM Disclosure'!$C57:$R57,TRANSPOSE(EF_Tables!N$9:N$24))</f>
        <v>0</v>
      </c>
      <c r="H57" s="7" cm="1">
        <f t="array" ref="H57">SUMPRODUCT('2023 FM Disclosure'!$C57:$R57,TRANSPOSE(EF_Tables!O$9:O$24))</f>
        <v>0</v>
      </c>
      <c r="I57" s="7" cm="1">
        <f t="array" ref="I57">SUMPRODUCT('2023 FM Disclosure'!$C57:$R57,TRANSPOSE(EF_Tables!P$9:P$24))</f>
        <v>189257</v>
      </c>
      <c r="J57" s="7" cm="1">
        <f t="array" ref="J57">SUMPRODUCT('2023 FM Disclosure'!$C57:$R57,TRANSPOSE(EF_Tables!Q$9:Q$24))</f>
        <v>0</v>
      </c>
      <c r="K57" s="7" cm="1">
        <f t="array" ref="K57">SUMPRODUCT('2023 FM Disclosure'!$C57:$R57,TRANSPOSE(EF_Tables!R$9:R$24))</f>
        <v>0</v>
      </c>
      <c r="L57" s="7" cm="1">
        <f t="array" ref="L57">SUMPRODUCT('2023 FM Disclosure'!$C57:$R57,TRANSPOSE(EF_Tables!S$9:S$24))</f>
        <v>0</v>
      </c>
      <c r="M57" s="7">
        <f t="shared" si="12"/>
        <v>242584</v>
      </c>
      <c r="N57" s="338"/>
      <c r="O57" s="10">
        <f t="shared" si="13"/>
        <v>0</v>
      </c>
      <c r="P57" s="10">
        <f t="shared" si="14"/>
        <v>0.10730715958183557</v>
      </c>
      <c r="Q57" s="10">
        <f t="shared" si="15"/>
        <v>0</v>
      </c>
      <c r="R57" s="10">
        <f t="shared" si="16"/>
        <v>0.11252184810210071</v>
      </c>
      <c r="S57" s="10">
        <f t="shared" si="17"/>
        <v>0</v>
      </c>
      <c r="T57" s="10">
        <f t="shared" si="18"/>
        <v>0</v>
      </c>
      <c r="U57" s="10">
        <f t="shared" si="19"/>
        <v>0.78017099231606368</v>
      </c>
      <c r="V57" s="10">
        <f t="shared" si="20"/>
        <v>0</v>
      </c>
      <c r="W57" s="10">
        <f t="shared" si="21"/>
        <v>0</v>
      </c>
      <c r="X57" s="10">
        <f t="shared" si="22"/>
        <v>0</v>
      </c>
      <c r="Y57" s="10">
        <f t="shared" si="23"/>
        <v>1</v>
      </c>
    </row>
    <row r="58" spans="1:25" x14ac:dyDescent="0.25">
      <c r="A58">
        <f>'2023 FM Disclosure'!A58</f>
        <v>118</v>
      </c>
      <c r="B58" t="str">
        <f>'2023 FM Disclosure'!B58</f>
        <v>Jefferson County PUD #1</v>
      </c>
      <c r="C58" s="7" cm="1">
        <f t="array" ref="C58">SUMPRODUCT('2023 FM Disclosure'!$C58:$R58,TRANSPOSE(EF_Tables!J$9:J$24))</f>
        <v>0</v>
      </c>
      <c r="D58" s="7" cm="1">
        <f t="array" ref="D58">SUMPRODUCT('2023 FM Disclosure'!$C58:$R58,TRANSPOSE(EF_Tables!K$9:K$24))</f>
        <v>43166</v>
      </c>
      <c r="E58" s="7" cm="1">
        <f t="array" ref="E58">SUMPRODUCT('2023 FM Disclosure'!$C58:$R58,TRANSPOSE(EF_Tables!L$9:L$24))</f>
        <v>0</v>
      </c>
      <c r="F58" s="7" cm="1">
        <f t="array" ref="F58">SUMPRODUCT('2023 FM Disclosure'!$C58:$R58,TRANSPOSE(EF_Tables!M$9:M$24))</f>
        <v>45264</v>
      </c>
      <c r="G58" s="7" cm="1">
        <f t="array" ref="G58">SUMPRODUCT('2023 FM Disclosure'!$C58:$R58,TRANSPOSE(EF_Tables!N$9:N$24))</f>
        <v>0</v>
      </c>
      <c r="H58" s="7" cm="1">
        <f t="array" ref="H58">SUMPRODUCT('2023 FM Disclosure'!$C58:$R58,TRANSPOSE(EF_Tables!O$9:O$24))</f>
        <v>0</v>
      </c>
      <c r="I58" s="7" cm="1">
        <f t="array" ref="I58">SUMPRODUCT('2023 FM Disclosure'!$C58:$R58,TRANSPOSE(EF_Tables!P$9:P$24))</f>
        <v>313833</v>
      </c>
      <c r="J58" s="7" cm="1">
        <f t="array" ref="J58">SUMPRODUCT('2023 FM Disclosure'!$C58:$R58,TRANSPOSE(EF_Tables!Q$9:Q$24))</f>
        <v>0</v>
      </c>
      <c r="K58" s="7" cm="1">
        <f t="array" ref="K58">SUMPRODUCT('2023 FM Disclosure'!$C58:$R58,TRANSPOSE(EF_Tables!R$9:R$24))</f>
        <v>0</v>
      </c>
      <c r="L58" s="7" cm="1">
        <f t="array" ref="L58">SUMPRODUCT('2023 FM Disclosure'!$C58:$R58,TRANSPOSE(EF_Tables!S$9:S$24))</f>
        <v>0</v>
      </c>
      <c r="M58" s="7">
        <f t="shared" si="12"/>
        <v>402263</v>
      </c>
      <c r="N58" s="338"/>
      <c r="O58" s="10">
        <f t="shared" si="13"/>
        <v>0</v>
      </c>
      <c r="P58" s="10">
        <f t="shared" si="14"/>
        <v>0.10730790552449516</v>
      </c>
      <c r="Q58" s="10">
        <f t="shared" si="15"/>
        <v>0</v>
      </c>
      <c r="R58" s="10">
        <f t="shared" si="16"/>
        <v>0.11252339887088796</v>
      </c>
      <c r="S58" s="10">
        <f t="shared" si="17"/>
        <v>0</v>
      </c>
      <c r="T58" s="10">
        <f t="shared" si="18"/>
        <v>0</v>
      </c>
      <c r="U58" s="10">
        <f t="shared" si="19"/>
        <v>0.78016869560461688</v>
      </c>
      <c r="V58" s="10">
        <f t="shared" si="20"/>
        <v>0</v>
      </c>
      <c r="W58" s="10">
        <f t="shared" si="21"/>
        <v>0</v>
      </c>
      <c r="X58" s="10">
        <f t="shared" si="22"/>
        <v>0</v>
      </c>
      <c r="Y58" s="10">
        <f t="shared" si="23"/>
        <v>1</v>
      </c>
    </row>
    <row r="59" spans="1:25" x14ac:dyDescent="0.25">
      <c r="A59">
        <f>'2023 FM Disclosure'!A59</f>
        <v>119</v>
      </c>
      <c r="B59" t="str">
        <f>'2023 FM Disclosure'!B59</f>
        <v>Port of Seattle</v>
      </c>
      <c r="C59" s="7" cm="1">
        <f t="array" ref="C59">SUMPRODUCT('2023 FM Disclosure'!$C59:$R59,TRANSPOSE(EF_Tables!J$9:J$24))</f>
        <v>0</v>
      </c>
      <c r="D59" s="7" cm="1">
        <f t="array" ref="D59">SUMPRODUCT('2023 FM Disclosure'!$C59:$R59,TRANSPOSE(EF_Tables!K$9:K$24))</f>
        <v>15615</v>
      </c>
      <c r="E59" s="7" cm="1">
        <f t="array" ref="E59">SUMPRODUCT('2023 FM Disclosure'!$C59:$R59,TRANSPOSE(EF_Tables!L$9:L$24))</f>
        <v>0</v>
      </c>
      <c r="F59" s="7" cm="1">
        <f t="array" ref="F59">SUMPRODUCT('2023 FM Disclosure'!$C59:$R59,TRANSPOSE(EF_Tables!M$9:M$24))</f>
        <v>16374</v>
      </c>
      <c r="G59" s="7" cm="1">
        <f t="array" ref="G59">SUMPRODUCT('2023 FM Disclosure'!$C59:$R59,TRANSPOSE(EF_Tables!N$9:N$24))</f>
        <v>0</v>
      </c>
      <c r="H59" s="7" cm="1">
        <f t="array" ref="H59">SUMPRODUCT('2023 FM Disclosure'!$C59:$R59,TRANSPOSE(EF_Tables!O$9:O$24))</f>
        <v>0</v>
      </c>
      <c r="I59" s="7" cm="1">
        <f t="array" ref="I59">SUMPRODUCT('2023 FM Disclosure'!$C59:$R59,TRANSPOSE(EF_Tables!P$9:P$24))</f>
        <v>113529</v>
      </c>
      <c r="J59" s="7" cm="1">
        <f t="array" ref="J59">SUMPRODUCT('2023 FM Disclosure'!$C59:$R59,TRANSPOSE(EF_Tables!Q$9:Q$24))</f>
        <v>0</v>
      </c>
      <c r="K59" s="7" cm="1">
        <f t="array" ref="K59">SUMPRODUCT('2023 FM Disclosure'!$C59:$R59,TRANSPOSE(EF_Tables!R$9:R$24))</f>
        <v>0</v>
      </c>
      <c r="L59" s="7" cm="1">
        <f t="array" ref="L59">SUMPRODUCT('2023 FM Disclosure'!$C59:$R59,TRANSPOSE(EF_Tables!S$9:S$24))</f>
        <v>0</v>
      </c>
      <c r="M59" s="7">
        <f t="shared" si="12"/>
        <v>145518</v>
      </c>
      <c r="N59" s="338"/>
      <c r="O59" s="10">
        <f t="shared" si="13"/>
        <v>0</v>
      </c>
      <c r="P59" s="10">
        <f t="shared" si="14"/>
        <v>0.10730631262111903</v>
      </c>
      <c r="Q59" s="10">
        <f t="shared" si="15"/>
        <v>0</v>
      </c>
      <c r="R59" s="10">
        <f t="shared" si="16"/>
        <v>0.11252216220673732</v>
      </c>
      <c r="S59" s="10">
        <f t="shared" si="17"/>
        <v>0</v>
      </c>
      <c r="T59" s="10">
        <f t="shared" si="18"/>
        <v>0</v>
      </c>
      <c r="U59" s="10">
        <f t="shared" si="19"/>
        <v>0.78017152517214361</v>
      </c>
      <c r="V59" s="10">
        <f t="shared" si="20"/>
        <v>0</v>
      </c>
      <c r="W59" s="10">
        <f t="shared" si="21"/>
        <v>0</v>
      </c>
      <c r="X59" s="10">
        <f t="shared" si="22"/>
        <v>0</v>
      </c>
      <c r="Y59" s="10">
        <f t="shared" si="23"/>
        <v>1</v>
      </c>
    </row>
    <row r="60" spans="1:25" x14ac:dyDescent="0.25">
      <c r="A60">
        <f>'2023 FM Disclosure'!A60</f>
        <v>120</v>
      </c>
      <c r="B60" t="str">
        <f>'2023 FM Disclosure'!B60</f>
        <v>Yakama Power</v>
      </c>
      <c r="C60" s="7" cm="1">
        <f t="array" ref="C60">SUMPRODUCT('2023 FM Disclosure'!$C60:$R60,TRANSPOSE(EF_Tables!J$9:J$24))</f>
        <v>0</v>
      </c>
      <c r="D60" s="7" cm="1">
        <f t="array" ref="D60">SUMPRODUCT('2023 FM Disclosure'!$C60:$R60,TRANSPOSE(EF_Tables!K$9:K$24))</f>
        <v>16814</v>
      </c>
      <c r="E60" s="7" cm="1">
        <f t="array" ref="E60">SUMPRODUCT('2023 FM Disclosure'!$C60:$R60,TRANSPOSE(EF_Tables!L$9:L$24))</f>
        <v>0</v>
      </c>
      <c r="F60" s="7" cm="1">
        <f t="array" ref="F60">SUMPRODUCT('2023 FM Disclosure'!$C60:$R60,TRANSPOSE(EF_Tables!M$9:M$24))</f>
        <v>17632</v>
      </c>
      <c r="G60" s="7" cm="1">
        <f t="array" ref="G60">SUMPRODUCT('2023 FM Disclosure'!$C60:$R60,TRANSPOSE(EF_Tables!N$9:N$24))</f>
        <v>0</v>
      </c>
      <c r="H60" s="7" cm="1">
        <f t="array" ref="H60">SUMPRODUCT('2023 FM Disclosure'!$C60:$R60,TRANSPOSE(EF_Tables!O$9:O$24))</f>
        <v>0</v>
      </c>
      <c r="I60" s="7" cm="1">
        <f t="array" ref="I60">SUMPRODUCT('2023 FM Disclosure'!$C60:$R60,TRANSPOSE(EF_Tables!P$9:P$24))</f>
        <v>122248</v>
      </c>
      <c r="J60" s="7" cm="1">
        <f t="array" ref="J60">SUMPRODUCT('2023 FM Disclosure'!$C60:$R60,TRANSPOSE(EF_Tables!Q$9:Q$24))</f>
        <v>0</v>
      </c>
      <c r="K60" s="7" cm="1">
        <f t="array" ref="K60">SUMPRODUCT('2023 FM Disclosure'!$C60:$R60,TRANSPOSE(EF_Tables!R$9:R$24))</f>
        <v>0</v>
      </c>
      <c r="L60" s="7" cm="1">
        <f t="array" ref="L60">SUMPRODUCT('2023 FM Disclosure'!$C60:$R60,TRANSPOSE(EF_Tables!S$9:S$24))</f>
        <v>0</v>
      </c>
      <c r="M60" s="7">
        <f t="shared" si="12"/>
        <v>156694</v>
      </c>
      <c r="N60" s="338"/>
      <c r="O60" s="10">
        <f t="shared" si="13"/>
        <v>0</v>
      </c>
      <c r="P60" s="10">
        <f t="shared" si="14"/>
        <v>0.10730468301275096</v>
      </c>
      <c r="Q60" s="10">
        <f t="shared" si="15"/>
        <v>0</v>
      </c>
      <c r="R60" s="10">
        <f t="shared" si="16"/>
        <v>0.11252504882126949</v>
      </c>
      <c r="S60" s="10">
        <f t="shared" si="17"/>
        <v>0</v>
      </c>
      <c r="T60" s="10">
        <f t="shared" si="18"/>
        <v>0</v>
      </c>
      <c r="U60" s="10">
        <f t="shared" si="19"/>
        <v>0.78017026816597956</v>
      </c>
      <c r="V60" s="10">
        <f t="shared" si="20"/>
        <v>0</v>
      </c>
      <c r="W60" s="10">
        <f t="shared" si="21"/>
        <v>0</v>
      </c>
      <c r="X60" s="10">
        <f t="shared" si="22"/>
        <v>0</v>
      </c>
      <c r="Y60" s="10">
        <f t="shared" si="23"/>
        <v>1</v>
      </c>
    </row>
    <row r="61" spans="1:25" x14ac:dyDescent="0.25">
      <c r="A61">
        <f>'2023 FM Disclosure'!A61</f>
        <v>130</v>
      </c>
      <c r="B61" t="str">
        <f>'2023 FM Disclosure'!B61</f>
        <v>PacifiCorp</v>
      </c>
      <c r="C61" s="7" cm="1">
        <f t="array" ref="C61">SUMPRODUCT('2023 FM Disclosure'!$C61:$R61,TRANSPOSE(EF_Tables!J$9:J$24))</f>
        <v>1537</v>
      </c>
      <c r="D61" s="7" cm="1">
        <f t="array" ref="D61">SUMPRODUCT('2023 FM Disclosure'!$C61:$R61,TRANSPOSE(EF_Tables!K$9:K$24))</f>
        <v>1564193</v>
      </c>
      <c r="E61" s="7" cm="1">
        <f t="array" ref="E61">SUMPRODUCT('2023 FM Disclosure'!$C61:$R61,TRANSPOSE(EF_Tables!L$9:L$24))</f>
        <v>1387691</v>
      </c>
      <c r="F61" s="7" cm="1">
        <f t="array" ref="F61">SUMPRODUCT('2023 FM Disclosure'!$C61:$R61,TRANSPOSE(EF_Tables!M$9:M$24))</f>
        <v>2315</v>
      </c>
      <c r="G61" s="7" cm="1">
        <f t="array" ref="G61">SUMPRODUCT('2023 FM Disclosure'!$C61:$R61,TRANSPOSE(EF_Tables!N$9:N$24))</f>
        <v>0</v>
      </c>
      <c r="H61" s="7" cm="1">
        <f t="array" ref="H61">SUMPRODUCT('2023 FM Disclosure'!$C61:$R61,TRANSPOSE(EF_Tables!O$9:O$24))</f>
        <v>0</v>
      </c>
      <c r="I61" s="7" cm="1">
        <f t="array" ref="I61">SUMPRODUCT('2023 FM Disclosure'!$C61:$R61,TRANSPOSE(EF_Tables!P$9:P$24))</f>
        <v>323648</v>
      </c>
      <c r="J61" s="7" cm="1">
        <f t="array" ref="J61">SUMPRODUCT('2023 FM Disclosure'!$C61:$R61,TRANSPOSE(EF_Tables!Q$9:Q$24))</f>
        <v>19207</v>
      </c>
      <c r="K61" s="7" cm="1">
        <f t="array" ref="K61">SUMPRODUCT('2023 FM Disclosure'!$C61:$R61,TRANSPOSE(EF_Tables!R$9:R$24))</f>
        <v>601724</v>
      </c>
      <c r="L61" s="7" cm="1">
        <f t="array" ref="L61">SUMPRODUCT('2023 FM Disclosure'!$C61:$R61,TRANSPOSE(EF_Tables!S$9:S$24))</f>
        <v>84600</v>
      </c>
      <c r="M61" s="7">
        <f t="shared" si="12"/>
        <v>3984915</v>
      </c>
      <c r="N61" s="338"/>
      <c r="O61" s="10">
        <f t="shared" si="13"/>
        <v>3.8570458842911327E-4</v>
      </c>
      <c r="P61" s="10">
        <f t="shared" si="14"/>
        <v>0.39252857338236824</v>
      </c>
      <c r="Q61" s="10">
        <f t="shared" si="15"/>
        <v>0.34823603514755019</v>
      </c>
      <c r="R61" s="10">
        <f t="shared" si="16"/>
        <v>5.8094087326831308E-4</v>
      </c>
      <c r="S61" s="10">
        <f t="shared" si="17"/>
        <v>0</v>
      </c>
      <c r="T61" s="10">
        <f t="shared" si="18"/>
        <v>0</v>
      </c>
      <c r="U61" s="10">
        <f t="shared" si="19"/>
        <v>8.1218294493107135E-2</v>
      </c>
      <c r="V61" s="10">
        <f t="shared" si="20"/>
        <v>4.8199271502654389E-3</v>
      </c>
      <c r="W61" s="10">
        <f t="shared" si="21"/>
        <v>0.15100046048661012</v>
      </c>
      <c r="X61" s="10">
        <f t="shared" si="22"/>
        <v>2.1230063878401421E-2</v>
      </c>
      <c r="Y61" s="10">
        <f t="shared" si="23"/>
        <v>1</v>
      </c>
    </row>
    <row r="62" spans="1:25" x14ac:dyDescent="0.25">
      <c r="A62">
        <f>'2023 FM Disclosure'!A62</f>
        <v>142</v>
      </c>
      <c r="B62" t="str">
        <f>'2023 FM Disclosure'!B62</f>
        <v>Avangrid (WA)</v>
      </c>
      <c r="C62" s="7" cm="1">
        <f t="array" ref="C62">SUMPRODUCT('2023 FM Disclosure'!$C62:$R62,TRANSPOSE(EF_Tables!J$9:J$24))</f>
        <v>0</v>
      </c>
      <c r="D62" s="7" cm="1">
        <f t="array" ref="D62">SUMPRODUCT('2023 FM Disclosure'!$C62:$R62,TRANSPOSE(EF_Tables!K$9:K$24))</f>
        <v>0</v>
      </c>
      <c r="E62" s="7" cm="1">
        <f t="array" ref="E62">SUMPRODUCT('2023 FM Disclosure'!$C62:$R62,TRANSPOSE(EF_Tables!L$9:L$24))</f>
        <v>0</v>
      </c>
      <c r="F62" s="7" cm="1">
        <f t="array" ref="F62">SUMPRODUCT('2023 FM Disclosure'!$C62:$R62,TRANSPOSE(EF_Tables!M$9:M$24))</f>
        <v>0</v>
      </c>
      <c r="G62" s="7" cm="1">
        <f t="array" ref="G62">SUMPRODUCT('2023 FM Disclosure'!$C62:$R62,TRANSPOSE(EF_Tables!N$9:N$24))</f>
        <v>0</v>
      </c>
      <c r="H62" s="7" cm="1">
        <f t="array" ref="H62">SUMPRODUCT('2023 FM Disclosure'!$C62:$R62,TRANSPOSE(EF_Tables!O$9:O$24))</f>
        <v>0</v>
      </c>
      <c r="I62" s="7" cm="1">
        <f t="array" ref="I62">SUMPRODUCT('2023 FM Disclosure'!$C62:$R62,TRANSPOSE(EF_Tables!P$9:P$24))</f>
        <v>0</v>
      </c>
      <c r="J62" s="7" cm="1">
        <f t="array" ref="J62">SUMPRODUCT('2023 FM Disclosure'!$C62:$R62,TRANSPOSE(EF_Tables!Q$9:Q$24))</f>
        <v>0</v>
      </c>
      <c r="K62" s="7" cm="1">
        <f t="array" ref="K62">SUMPRODUCT('2023 FM Disclosure'!$C62:$R62,TRANSPOSE(EF_Tables!R$9:R$24))</f>
        <v>0</v>
      </c>
      <c r="L62" s="7" cm="1">
        <f t="array" ref="L62">SUMPRODUCT('2023 FM Disclosure'!$C62:$R62,TRANSPOSE(EF_Tables!S$9:S$24))</f>
        <v>0</v>
      </c>
      <c r="M62" s="7">
        <f t="shared" si="12"/>
        <v>0</v>
      </c>
      <c r="N62" s="338"/>
      <c r="O62" s="10">
        <f t="shared" si="13"/>
        <v>0</v>
      </c>
      <c r="P62" s="10">
        <f t="shared" si="14"/>
        <v>0</v>
      </c>
      <c r="Q62" s="10">
        <f t="shared" si="15"/>
        <v>0</v>
      </c>
      <c r="R62" s="10">
        <f t="shared" si="16"/>
        <v>0</v>
      </c>
      <c r="S62" s="10">
        <f t="shared" si="17"/>
        <v>0</v>
      </c>
      <c r="T62" s="10">
        <f t="shared" si="18"/>
        <v>0</v>
      </c>
      <c r="U62" s="10">
        <f t="shared" si="19"/>
        <v>0</v>
      </c>
      <c r="V62" s="10">
        <f t="shared" si="20"/>
        <v>0</v>
      </c>
      <c r="W62" s="10">
        <f t="shared" si="21"/>
        <v>0</v>
      </c>
      <c r="X62" s="10">
        <f t="shared" si="22"/>
        <v>0</v>
      </c>
      <c r="Y62" s="10">
        <f t="shared" si="23"/>
        <v>0</v>
      </c>
    </row>
    <row r="63" spans="1:25" x14ac:dyDescent="0.25">
      <c r="A63">
        <f>'2023 FM Disclosure'!A63</f>
        <v>144</v>
      </c>
      <c r="B63" t="str">
        <f>'2023 FM Disclosure'!B63</f>
        <v>Kalispel Tribal Utility</v>
      </c>
      <c r="C63" s="7" cm="1">
        <f t="array" ref="C63">SUMPRODUCT('2023 FM Disclosure'!$C63:$R63,TRANSPOSE(EF_Tables!J$9:J$24))</f>
        <v>0</v>
      </c>
      <c r="D63" s="7" cm="1">
        <f t="array" ref="D63">SUMPRODUCT('2023 FM Disclosure'!$C63:$R63,TRANSPOSE(EF_Tables!K$9:K$24))</f>
        <v>3482</v>
      </c>
      <c r="E63" s="7" cm="1">
        <f t="array" ref="E63">SUMPRODUCT('2023 FM Disclosure'!$C63:$R63,TRANSPOSE(EF_Tables!L$9:L$24))</f>
        <v>0</v>
      </c>
      <c r="F63" s="7" cm="1">
        <f t="array" ref="F63">SUMPRODUCT('2023 FM Disclosure'!$C63:$R63,TRANSPOSE(EF_Tables!M$9:M$24))</f>
        <v>3651</v>
      </c>
      <c r="G63" s="7" cm="1">
        <f t="array" ref="G63">SUMPRODUCT('2023 FM Disclosure'!$C63:$R63,TRANSPOSE(EF_Tables!N$9:N$24))</f>
        <v>0</v>
      </c>
      <c r="H63" s="7" cm="1">
        <f t="array" ref="H63">SUMPRODUCT('2023 FM Disclosure'!$C63:$R63,TRANSPOSE(EF_Tables!O$9:O$24))</f>
        <v>0</v>
      </c>
      <c r="I63" s="7" cm="1">
        <f t="array" ref="I63">SUMPRODUCT('2023 FM Disclosure'!$C63:$R63,TRANSPOSE(EF_Tables!P$9:P$24))</f>
        <v>25315</v>
      </c>
      <c r="J63" s="7" cm="1">
        <f t="array" ref="J63">SUMPRODUCT('2023 FM Disclosure'!$C63:$R63,TRANSPOSE(EF_Tables!Q$9:Q$24))</f>
        <v>0</v>
      </c>
      <c r="K63" s="7" cm="1">
        <f t="array" ref="K63">SUMPRODUCT('2023 FM Disclosure'!$C63:$R63,TRANSPOSE(EF_Tables!R$9:R$24))</f>
        <v>0</v>
      </c>
      <c r="L63" s="7" cm="1">
        <f t="array" ref="L63">SUMPRODUCT('2023 FM Disclosure'!$C63:$R63,TRANSPOSE(EF_Tables!S$9:S$24))</f>
        <v>0</v>
      </c>
      <c r="M63" s="7">
        <f t="shared" si="12"/>
        <v>32448</v>
      </c>
      <c r="N63" s="338"/>
      <c r="O63" s="10">
        <f t="shared" si="13"/>
        <v>0</v>
      </c>
      <c r="P63" s="10">
        <f t="shared" si="14"/>
        <v>0.10731015779092702</v>
      </c>
      <c r="Q63" s="10">
        <f t="shared" si="15"/>
        <v>0</v>
      </c>
      <c r="R63" s="10">
        <f t="shared" si="16"/>
        <v>0.11251849112426035</v>
      </c>
      <c r="S63" s="10">
        <f t="shared" si="17"/>
        <v>0</v>
      </c>
      <c r="T63" s="10">
        <f t="shared" si="18"/>
        <v>0</v>
      </c>
      <c r="U63" s="10">
        <f t="shared" si="19"/>
        <v>0.78017135108481261</v>
      </c>
      <c r="V63" s="10">
        <f t="shared" si="20"/>
        <v>0</v>
      </c>
      <c r="W63" s="10">
        <f t="shared" si="21"/>
        <v>0</v>
      </c>
      <c r="X63" s="10">
        <f t="shared" si="22"/>
        <v>0</v>
      </c>
      <c r="Y63" s="10">
        <f t="shared" si="23"/>
        <v>1</v>
      </c>
    </row>
    <row r="64" spans="1:25" x14ac:dyDescent="0.25">
      <c r="A64">
        <f>'2023 FM Disclosure'!A64</f>
        <v>158</v>
      </c>
      <c r="B64" t="str">
        <f>'2023 FM Disclosure'!B64</f>
        <v>Orcas Power &amp; Light Co-op</v>
      </c>
      <c r="C64" s="7" cm="1">
        <f t="array" ref="C64">SUMPRODUCT('2023 FM Disclosure'!$C64:$R64,TRANSPOSE(EF_Tables!J$9:J$24))</f>
        <v>0</v>
      </c>
      <c r="D64" s="7" cm="1">
        <f t="array" ref="D64">SUMPRODUCT('2023 FM Disclosure'!$C64:$R64,TRANSPOSE(EF_Tables!K$9:K$24))</f>
        <v>25657</v>
      </c>
      <c r="E64" s="7" cm="1">
        <f t="array" ref="E64">SUMPRODUCT('2023 FM Disclosure'!$C64:$R64,TRANSPOSE(EF_Tables!L$9:L$24))</f>
        <v>0</v>
      </c>
      <c r="F64" s="7" cm="1">
        <f t="array" ref="F64">SUMPRODUCT('2023 FM Disclosure'!$C64:$R64,TRANSPOSE(EF_Tables!M$9:M$24))</f>
        <v>25439</v>
      </c>
      <c r="G64" s="7" cm="1">
        <f t="array" ref="G64">SUMPRODUCT('2023 FM Disclosure'!$C64:$R64,TRANSPOSE(EF_Tables!N$9:N$24))</f>
        <v>0</v>
      </c>
      <c r="H64" s="7" cm="1">
        <f t="array" ref="H64">SUMPRODUCT('2023 FM Disclosure'!$C64:$R64,TRANSPOSE(EF_Tables!O$9:O$24))</f>
        <v>0</v>
      </c>
      <c r="I64" s="7" cm="1">
        <f t="array" ref="I64">SUMPRODUCT('2023 FM Disclosure'!$C64:$R64,TRANSPOSE(EF_Tables!P$9:P$24))</f>
        <v>176377</v>
      </c>
      <c r="J64" s="7" cm="1">
        <f t="array" ref="J64">SUMPRODUCT('2023 FM Disclosure'!$C64:$R64,TRANSPOSE(EF_Tables!Q$9:Q$24))</f>
        <v>0</v>
      </c>
      <c r="K64" s="7" cm="1">
        <f t="array" ref="K64">SUMPRODUCT('2023 FM Disclosure'!$C64:$R64,TRANSPOSE(EF_Tables!R$9:R$24))</f>
        <v>0</v>
      </c>
      <c r="L64" s="7" cm="1">
        <f t="array" ref="L64">SUMPRODUCT('2023 FM Disclosure'!$C64:$R64,TRANSPOSE(EF_Tables!S$9:S$24))</f>
        <v>0</v>
      </c>
      <c r="M64" s="7">
        <f t="shared" si="12"/>
        <v>227473</v>
      </c>
      <c r="N64" s="338"/>
      <c r="O64" s="10">
        <f t="shared" si="13"/>
        <v>0</v>
      </c>
      <c r="P64" s="10">
        <f t="shared" si="14"/>
        <v>0.1127914082110844</v>
      </c>
      <c r="Q64" s="10">
        <f t="shared" si="15"/>
        <v>0</v>
      </c>
      <c r="R64" s="10">
        <f t="shared" si="16"/>
        <v>0.11183305271394847</v>
      </c>
      <c r="S64" s="10">
        <f t="shared" si="17"/>
        <v>0</v>
      </c>
      <c r="T64" s="10">
        <f t="shared" si="18"/>
        <v>0</v>
      </c>
      <c r="U64" s="10">
        <f t="shared" si="19"/>
        <v>0.77537553907496715</v>
      </c>
      <c r="V64" s="10">
        <f t="shared" si="20"/>
        <v>0</v>
      </c>
      <c r="W64" s="10">
        <f t="shared" si="21"/>
        <v>0</v>
      </c>
      <c r="X64" s="10">
        <f t="shared" si="22"/>
        <v>0</v>
      </c>
      <c r="Y64" s="10">
        <f t="shared" si="23"/>
        <v>1</v>
      </c>
    </row>
    <row r="65" spans="1:25" x14ac:dyDescent="0.25">
      <c r="A65">
        <f>'2023 FM Disclosure'!A65</f>
        <v>160</v>
      </c>
      <c r="B65" t="str">
        <f>'2023 FM Disclosure'!B65</f>
        <v>Energy Northwest</v>
      </c>
      <c r="C65" s="7" cm="1">
        <f t="array" ref="C65">SUMPRODUCT('2023 FM Disclosure'!$C65:$R65,TRANSPOSE(EF_Tables!J$9:J$24))</f>
        <v>0</v>
      </c>
      <c r="D65" s="7" cm="1">
        <f t="array" ref="D65">SUMPRODUCT('2023 FM Disclosure'!$C65:$R65,TRANSPOSE(EF_Tables!K$9:K$24))</f>
        <v>2012</v>
      </c>
      <c r="E65" s="7" cm="1">
        <f t="array" ref="E65">SUMPRODUCT('2023 FM Disclosure'!$C65:$R65,TRANSPOSE(EF_Tables!L$9:L$24))</f>
        <v>0</v>
      </c>
      <c r="F65" s="7" cm="1">
        <f t="array" ref="F65">SUMPRODUCT('2023 FM Disclosure'!$C65:$R65,TRANSPOSE(EF_Tables!M$9:M$24))</f>
        <v>2110</v>
      </c>
      <c r="G65" s="7" cm="1">
        <f t="array" ref="G65">SUMPRODUCT('2023 FM Disclosure'!$C65:$R65,TRANSPOSE(EF_Tables!N$9:N$24))</f>
        <v>0</v>
      </c>
      <c r="H65" s="7" cm="1">
        <f t="array" ref="H65">SUMPRODUCT('2023 FM Disclosure'!$C65:$R65,TRANSPOSE(EF_Tables!O$9:O$24))</f>
        <v>0</v>
      </c>
      <c r="I65" s="7" cm="1">
        <f t="array" ref="I65">SUMPRODUCT('2023 FM Disclosure'!$C65:$R65,TRANSPOSE(EF_Tables!P$9:P$24))</f>
        <v>14629</v>
      </c>
      <c r="J65" s="7" cm="1">
        <f t="array" ref="J65">SUMPRODUCT('2023 FM Disclosure'!$C65:$R65,TRANSPOSE(EF_Tables!Q$9:Q$24))</f>
        <v>0</v>
      </c>
      <c r="K65" s="7" cm="1">
        <f t="array" ref="K65">SUMPRODUCT('2023 FM Disclosure'!$C65:$R65,TRANSPOSE(EF_Tables!R$9:R$24))</f>
        <v>0</v>
      </c>
      <c r="L65" s="7" cm="1">
        <f t="array" ref="L65">SUMPRODUCT('2023 FM Disclosure'!$C65:$R65,TRANSPOSE(EF_Tables!S$9:S$24))</f>
        <v>0</v>
      </c>
      <c r="M65" s="7">
        <f t="shared" si="12"/>
        <v>18751</v>
      </c>
      <c r="N65" s="338"/>
      <c r="O65" s="10">
        <f t="shared" si="13"/>
        <v>0</v>
      </c>
      <c r="P65" s="10">
        <f t="shared" si="14"/>
        <v>0.10730094394965602</v>
      </c>
      <c r="Q65" s="10">
        <f t="shared" si="15"/>
        <v>0</v>
      </c>
      <c r="R65" s="10">
        <f t="shared" si="16"/>
        <v>0.1125273318756333</v>
      </c>
      <c r="S65" s="10">
        <f t="shared" si="17"/>
        <v>0</v>
      </c>
      <c r="T65" s="10">
        <f t="shared" si="18"/>
        <v>0</v>
      </c>
      <c r="U65" s="10">
        <f t="shared" si="19"/>
        <v>0.7801717241747107</v>
      </c>
      <c r="V65" s="10">
        <f t="shared" si="20"/>
        <v>0</v>
      </c>
      <c r="W65" s="10">
        <f t="shared" si="21"/>
        <v>0</v>
      </c>
      <c r="X65" s="10">
        <f t="shared" si="22"/>
        <v>0</v>
      </c>
      <c r="Y65" s="10">
        <f t="shared" si="23"/>
        <v>1</v>
      </c>
    </row>
    <row r="66" spans="1:25" x14ac:dyDescent="0.25">
      <c r="A66">
        <f>'2023 FM Disclosure'!A66</f>
        <v>161</v>
      </c>
      <c r="B66" t="str">
        <f>'2023 FM Disclosure'!B66</f>
        <v>Consolidated Irrigation District #19</v>
      </c>
      <c r="C66" s="7" cm="1">
        <f t="array" ref="C66">SUMPRODUCT('2023 FM Disclosure'!$C66:$R66,TRANSPOSE(EF_Tables!J$9:J$24))</f>
        <v>0</v>
      </c>
      <c r="D66" s="7" cm="1">
        <f t="array" ref="D66">SUMPRODUCT('2023 FM Disclosure'!$C66:$R66,TRANSPOSE(EF_Tables!K$9:K$24))</f>
        <v>272</v>
      </c>
      <c r="E66" s="7" cm="1">
        <f t="array" ref="E66">SUMPRODUCT('2023 FM Disclosure'!$C66:$R66,TRANSPOSE(EF_Tables!L$9:L$24))</f>
        <v>0</v>
      </c>
      <c r="F66" s="7" cm="1">
        <f t="array" ref="F66">SUMPRODUCT('2023 FM Disclosure'!$C66:$R66,TRANSPOSE(EF_Tables!M$9:M$24))</f>
        <v>286</v>
      </c>
      <c r="G66" s="7" cm="1">
        <f t="array" ref="G66">SUMPRODUCT('2023 FM Disclosure'!$C66:$R66,TRANSPOSE(EF_Tables!N$9:N$24))</f>
        <v>0</v>
      </c>
      <c r="H66" s="7" cm="1">
        <f t="array" ref="H66">SUMPRODUCT('2023 FM Disclosure'!$C66:$R66,TRANSPOSE(EF_Tables!O$9:O$24))</f>
        <v>0</v>
      </c>
      <c r="I66" s="7" cm="1">
        <f t="array" ref="I66">SUMPRODUCT('2023 FM Disclosure'!$C66:$R66,TRANSPOSE(EF_Tables!P$9:P$24))</f>
        <v>1981</v>
      </c>
      <c r="J66" s="7" cm="1">
        <f t="array" ref="J66">SUMPRODUCT('2023 FM Disclosure'!$C66:$R66,TRANSPOSE(EF_Tables!Q$9:Q$24))</f>
        <v>0</v>
      </c>
      <c r="K66" s="7" cm="1">
        <f t="array" ref="K66">SUMPRODUCT('2023 FM Disclosure'!$C66:$R66,TRANSPOSE(EF_Tables!R$9:R$24))</f>
        <v>0</v>
      </c>
      <c r="L66" s="7" cm="1">
        <f t="array" ref="L66">SUMPRODUCT('2023 FM Disclosure'!$C66:$R66,TRANSPOSE(EF_Tables!S$9:S$24))</f>
        <v>0</v>
      </c>
      <c r="M66" s="7">
        <f t="shared" ref="M66:M68" si="24">SUM(C66:L66)</f>
        <v>2539</v>
      </c>
      <c r="N66" s="338"/>
      <c r="O66" s="10">
        <f t="shared" ref="O66:O68" si="25">IF($M66=0,0,C66/$M66)</f>
        <v>0</v>
      </c>
      <c r="P66" s="10">
        <f t="shared" ref="P66:P68" si="26">IF($M66=0,0,D66/$M66)</f>
        <v>0.10712879086254432</v>
      </c>
      <c r="Q66" s="10">
        <f t="shared" ref="Q66:Q68" si="27">IF($M66=0,0,E66/$M66)</f>
        <v>0</v>
      </c>
      <c r="R66" s="10">
        <f t="shared" ref="R66:R68" si="28">IF($M66=0,0,F66/$M66)</f>
        <v>0.11264277274517527</v>
      </c>
      <c r="S66" s="10">
        <f t="shared" ref="S66:S68" si="29">IF($M66=0,0,G66/$M66)</f>
        <v>0</v>
      </c>
      <c r="T66" s="10">
        <f t="shared" ref="T66:T68" si="30">IF($M66=0,0,H66/$M66)</f>
        <v>0</v>
      </c>
      <c r="U66" s="10">
        <f t="shared" ref="U66:U68" si="31">IF($M66=0,0,I66/$M66)</f>
        <v>0.78022843639228046</v>
      </c>
      <c r="V66" s="10">
        <f t="shared" ref="V66:V68" si="32">IF($M66=0,0,J66/$M66)</f>
        <v>0</v>
      </c>
      <c r="W66" s="10">
        <f t="shared" ref="W66:W68" si="33">IF($M66=0,0,K66/$M66)</f>
        <v>0</v>
      </c>
      <c r="X66" s="10">
        <f t="shared" ref="X66:X68" si="34">IF($M66=0,0,L66/$M66)</f>
        <v>0</v>
      </c>
      <c r="Y66" s="10">
        <f t="shared" ref="Y66:Y68" si="35">SUM(O66:X66)</f>
        <v>1</v>
      </c>
    </row>
    <row r="67" spans="1:25" x14ac:dyDescent="0.25">
      <c r="A67">
        <f>'2023 FM Disclosure'!A67</f>
        <v>162</v>
      </c>
      <c r="B67" t="str">
        <f>'2023 FM Disclosure'!B67</f>
        <v>Fairchild Airforce Base</v>
      </c>
      <c r="C67" s="7" cm="1">
        <f t="array" ref="C67">SUMPRODUCT('2023 FM Disclosure'!$C67:$R67,TRANSPOSE(EF_Tables!J$9:J$24))</f>
        <v>0</v>
      </c>
      <c r="D67" s="7" cm="1">
        <f t="array" ref="D67">SUMPRODUCT('2023 FM Disclosure'!$C67:$R67,TRANSPOSE(EF_Tables!K$9:K$24))</f>
        <v>4758</v>
      </c>
      <c r="E67" s="7" cm="1">
        <f t="array" ref="E67">SUMPRODUCT('2023 FM Disclosure'!$C67:$R67,TRANSPOSE(EF_Tables!L$9:L$24))</f>
        <v>0</v>
      </c>
      <c r="F67" s="7" cm="1">
        <f t="array" ref="F67">SUMPRODUCT('2023 FM Disclosure'!$C67:$R67,TRANSPOSE(EF_Tables!M$9:M$24))</f>
        <v>4989</v>
      </c>
      <c r="G67" s="7" cm="1">
        <f t="array" ref="G67">SUMPRODUCT('2023 FM Disclosure'!$C67:$R67,TRANSPOSE(EF_Tables!N$9:N$24))</f>
        <v>0</v>
      </c>
      <c r="H67" s="7" cm="1">
        <f t="array" ref="H67">SUMPRODUCT('2023 FM Disclosure'!$C67:$R67,TRANSPOSE(EF_Tables!O$9:O$24))</f>
        <v>0</v>
      </c>
      <c r="I67" s="7" cm="1">
        <f t="array" ref="I67">SUMPRODUCT('2023 FM Disclosure'!$C67:$R67,TRANSPOSE(EF_Tables!P$9:P$24))</f>
        <v>34590</v>
      </c>
      <c r="J67" s="7" cm="1">
        <f t="array" ref="J67">SUMPRODUCT('2023 FM Disclosure'!$C67:$R67,TRANSPOSE(EF_Tables!Q$9:Q$24))</f>
        <v>0</v>
      </c>
      <c r="K67" s="7" cm="1">
        <f t="array" ref="K67">SUMPRODUCT('2023 FM Disclosure'!$C67:$R67,TRANSPOSE(EF_Tables!R$9:R$24))</f>
        <v>0</v>
      </c>
      <c r="L67" s="7" cm="1">
        <f t="array" ref="L67">SUMPRODUCT('2023 FM Disclosure'!$C67:$R67,TRANSPOSE(EF_Tables!S$9:S$24))</f>
        <v>0</v>
      </c>
      <c r="M67" s="7">
        <f t="shared" si="24"/>
        <v>44337</v>
      </c>
      <c r="N67" s="338"/>
      <c r="O67" s="10">
        <f t="shared" si="25"/>
        <v>0</v>
      </c>
      <c r="P67" s="10">
        <f t="shared" si="26"/>
        <v>0.1073144326409094</v>
      </c>
      <c r="Q67" s="10">
        <f t="shared" si="27"/>
        <v>0</v>
      </c>
      <c r="R67" s="10">
        <f t="shared" si="28"/>
        <v>0.11252452804655254</v>
      </c>
      <c r="S67" s="10">
        <f t="shared" si="29"/>
        <v>0</v>
      </c>
      <c r="T67" s="10">
        <f t="shared" si="30"/>
        <v>0</v>
      </c>
      <c r="U67" s="10">
        <f t="shared" si="31"/>
        <v>0.78016103931253811</v>
      </c>
      <c r="V67" s="10">
        <f t="shared" si="32"/>
        <v>0</v>
      </c>
      <c r="W67" s="10">
        <f t="shared" si="33"/>
        <v>0</v>
      </c>
      <c r="X67" s="10">
        <f t="shared" si="34"/>
        <v>0</v>
      </c>
      <c r="Y67" s="10">
        <f t="shared" si="35"/>
        <v>1</v>
      </c>
    </row>
    <row r="68" spans="1:25" x14ac:dyDescent="0.25">
      <c r="A68">
        <f>'2023 FM Disclosure'!A68</f>
        <v>164</v>
      </c>
      <c r="B68" t="str">
        <f>'2023 FM Disclosure'!B68</f>
        <v>Grant County PUD #2 (Rate Schedule 13)</v>
      </c>
      <c r="C68" s="7" cm="1">
        <f t="array" ref="C68">SUMPRODUCT('2023 FM Disclosure'!$C68:$R68,TRANSPOSE(EF_Tables!J$9:J$24))</f>
        <v>0</v>
      </c>
      <c r="D68" s="7" cm="1">
        <f t="array" ref="D68">SUMPRODUCT('2023 FM Disclosure'!$C68:$R68,TRANSPOSE(EF_Tables!K$9:K$24))</f>
        <v>0</v>
      </c>
      <c r="E68" s="7" cm="1">
        <f t="array" ref="E68">SUMPRODUCT('2023 FM Disclosure'!$C68:$R68,TRANSPOSE(EF_Tables!L$9:L$24))</f>
        <v>0</v>
      </c>
      <c r="F68" s="7" cm="1">
        <f t="array" ref="F68">SUMPRODUCT('2023 FM Disclosure'!$C68:$R68,TRANSPOSE(EF_Tables!M$9:M$24))</f>
        <v>0</v>
      </c>
      <c r="G68" s="7" cm="1">
        <f t="array" ref="G68">SUMPRODUCT('2023 FM Disclosure'!$C68:$R68,TRANSPOSE(EF_Tables!N$9:N$24))</f>
        <v>0</v>
      </c>
      <c r="H68" s="7" cm="1">
        <f t="array" ref="H68">SUMPRODUCT('2023 FM Disclosure'!$C68:$R68,TRANSPOSE(EF_Tables!O$9:O$24))</f>
        <v>0</v>
      </c>
      <c r="I68" s="7" cm="1">
        <f t="array" ref="I68">SUMPRODUCT('2023 FM Disclosure'!$C68:$R68,TRANSPOSE(EF_Tables!P$9:P$24))</f>
        <v>20500</v>
      </c>
      <c r="J68" s="7" cm="1">
        <f t="array" ref="J68">SUMPRODUCT('2023 FM Disclosure'!$C68:$R68,TRANSPOSE(EF_Tables!Q$9:Q$24))</f>
        <v>0</v>
      </c>
      <c r="K68" s="7" cm="1">
        <f t="array" ref="K68">SUMPRODUCT('2023 FM Disclosure'!$C68:$R68,TRANSPOSE(EF_Tables!R$9:R$24))</f>
        <v>0</v>
      </c>
      <c r="L68" s="7" cm="1">
        <f t="array" ref="L68">SUMPRODUCT('2023 FM Disclosure'!$C68:$R68,TRANSPOSE(EF_Tables!S$9:S$24))</f>
        <v>0</v>
      </c>
      <c r="M68" s="7">
        <f t="shared" si="24"/>
        <v>20500</v>
      </c>
      <c r="N68" s="338"/>
      <c r="O68" s="10">
        <f t="shared" si="25"/>
        <v>0</v>
      </c>
      <c r="P68" s="10">
        <f t="shared" si="26"/>
        <v>0</v>
      </c>
      <c r="Q68" s="10">
        <f t="shared" si="27"/>
        <v>0</v>
      </c>
      <c r="R68" s="10">
        <f t="shared" si="28"/>
        <v>0</v>
      </c>
      <c r="S68" s="10">
        <f t="shared" si="29"/>
        <v>0</v>
      </c>
      <c r="T68" s="10">
        <f t="shared" si="30"/>
        <v>0</v>
      </c>
      <c r="U68" s="10">
        <f t="shared" si="31"/>
        <v>1</v>
      </c>
      <c r="V68" s="10">
        <f t="shared" si="32"/>
        <v>0</v>
      </c>
      <c r="W68" s="10">
        <f t="shared" si="33"/>
        <v>0</v>
      </c>
      <c r="X68" s="10">
        <f t="shared" si="34"/>
        <v>0</v>
      </c>
      <c r="Y68" s="10">
        <f t="shared" si="35"/>
        <v>1</v>
      </c>
    </row>
    <row r="69" spans="1:25" x14ac:dyDescent="0.25">
      <c r="A69">
        <f>'2023 FM Disclosure'!A69</f>
        <v>167</v>
      </c>
      <c r="B69" t="str">
        <f>'2023 FM Disclosure'!B69</f>
        <v>Puget Sound Energy Green Direct Program</v>
      </c>
      <c r="C69" s="7" cm="1">
        <f t="array" ref="C69">SUMPRODUCT('2023 FM Disclosure'!$C69:$R69,TRANSPOSE(EF_Tables!J$9:J$24))</f>
        <v>0</v>
      </c>
      <c r="D69" s="7" cm="1">
        <f t="array" ref="D69">SUMPRODUCT('2023 FM Disclosure'!$C69:$R69,TRANSPOSE(EF_Tables!K$9:K$24))</f>
        <v>0</v>
      </c>
      <c r="E69" s="7" cm="1">
        <f t="array" ref="E69">SUMPRODUCT('2023 FM Disclosure'!$C69:$R69,TRANSPOSE(EF_Tables!L$9:L$24))</f>
        <v>0</v>
      </c>
      <c r="F69" s="7" cm="1">
        <f t="array" ref="F69">SUMPRODUCT('2023 FM Disclosure'!$C69:$R69,TRANSPOSE(EF_Tables!M$9:M$24))</f>
        <v>0</v>
      </c>
      <c r="G69" s="7" cm="1">
        <f t="array" ref="G69">SUMPRODUCT('2023 FM Disclosure'!$C69:$R69,TRANSPOSE(EF_Tables!N$9:N$24))</f>
        <v>0</v>
      </c>
      <c r="H69" s="7" cm="1">
        <f t="array" ref="H69">SUMPRODUCT('2023 FM Disclosure'!$C69:$R69,TRANSPOSE(EF_Tables!O$9:O$24))</f>
        <v>0</v>
      </c>
      <c r="I69" s="7" cm="1">
        <f t="array" ref="I69">SUMPRODUCT('2023 FM Disclosure'!$C69:$R69,TRANSPOSE(EF_Tables!P$9:P$24))</f>
        <v>0</v>
      </c>
      <c r="J69" s="7" cm="1">
        <f t="array" ref="J69">SUMPRODUCT('2023 FM Disclosure'!$C69:$R69,TRANSPOSE(EF_Tables!Q$9:Q$24))</f>
        <v>0</v>
      </c>
      <c r="K69" s="7" cm="1">
        <f t="array" ref="K69">SUMPRODUCT('2023 FM Disclosure'!$C69:$R69,TRANSPOSE(EF_Tables!R$9:R$24))</f>
        <v>391087</v>
      </c>
      <c r="L69" s="7" cm="1">
        <f t="array" ref="L69">SUMPRODUCT('2023 FM Disclosure'!$C69:$R69,TRANSPOSE(EF_Tables!S$9:S$24))</f>
        <v>333154</v>
      </c>
      <c r="M69" s="7">
        <f t="shared" ref="M69" si="36">SUM(C69:L69)</f>
        <v>724241</v>
      </c>
      <c r="N69" s="338"/>
      <c r="O69" s="10">
        <f t="shared" ref="O69" si="37">IF($M69=0,0,C69/$M69)</f>
        <v>0</v>
      </c>
      <c r="P69" s="10">
        <f t="shared" ref="P69" si="38">IF($M69=0,0,D69/$M69)</f>
        <v>0</v>
      </c>
      <c r="Q69" s="10">
        <f t="shared" ref="Q69" si="39">IF($M69=0,0,E69/$M69)</f>
        <v>0</v>
      </c>
      <c r="R69" s="10">
        <f t="shared" ref="R69" si="40">IF($M69=0,0,F69/$M69)</f>
        <v>0</v>
      </c>
      <c r="S69" s="10">
        <f t="shared" ref="S69" si="41">IF($M69=0,0,G69/$M69)</f>
        <v>0</v>
      </c>
      <c r="T69" s="10">
        <f t="shared" ref="T69" si="42">IF($M69=0,0,H69/$M69)</f>
        <v>0</v>
      </c>
      <c r="U69" s="10">
        <f t="shared" ref="U69" si="43">IF($M69=0,0,I69/$M69)</f>
        <v>0</v>
      </c>
      <c r="V69" s="10">
        <f t="shared" ref="V69" si="44">IF($M69=0,0,J69/$M69)</f>
        <v>0</v>
      </c>
      <c r="W69" s="10">
        <f t="shared" ref="W69" si="45">IF($M69=0,0,K69/$M69)</f>
        <v>0.53999566442662039</v>
      </c>
      <c r="X69" s="10">
        <f t="shared" ref="X69" si="46">IF($M69=0,0,L69/$M69)</f>
        <v>0.46000433557337955</v>
      </c>
      <c r="Y69" s="10">
        <f t="shared" ref="Y69" si="47">SUM(O69:X69)</f>
        <v>1</v>
      </c>
    </row>
    <row r="70" spans="1:25" x14ac:dyDescent="0.25">
      <c r="A70">
        <f>'2023 FM Disclosure'!A70</f>
        <v>168</v>
      </c>
      <c r="B70" t="str">
        <f>'2023 FM Disclosure'!B70</f>
        <v>Douglas County PUD #1 (Schedule 4 – Renewable)</v>
      </c>
      <c r="C70" s="7" cm="1">
        <f t="array" ref="C70">SUMPRODUCT('2023 FM Disclosure'!$C70:$R70,TRANSPOSE(EF_Tables!J$9:J$24))</f>
        <v>0</v>
      </c>
      <c r="D70" s="7" cm="1">
        <f t="array" ref="D70">SUMPRODUCT('2023 FM Disclosure'!$C70:$R70,TRANSPOSE(EF_Tables!K$9:K$24))</f>
        <v>0</v>
      </c>
      <c r="E70" s="7" cm="1">
        <f t="array" ref="E70">SUMPRODUCT('2023 FM Disclosure'!$C70:$R70,TRANSPOSE(EF_Tables!L$9:L$24))</f>
        <v>0</v>
      </c>
      <c r="F70" s="7" cm="1">
        <f t="array" ref="F70">SUMPRODUCT('2023 FM Disclosure'!$C70:$R70,TRANSPOSE(EF_Tables!M$9:M$24))</f>
        <v>0</v>
      </c>
      <c r="G70" s="7" cm="1">
        <f t="array" ref="G70">SUMPRODUCT('2023 FM Disclosure'!$C70:$R70,TRANSPOSE(EF_Tables!N$9:N$24))</f>
        <v>0</v>
      </c>
      <c r="H70" s="7" cm="1">
        <f t="array" ref="H70">SUMPRODUCT('2023 FM Disclosure'!$C70:$R70,TRANSPOSE(EF_Tables!O$9:O$24))</f>
        <v>0</v>
      </c>
      <c r="I70" s="7" cm="1">
        <f t="array" ref="I70">SUMPRODUCT('2023 FM Disclosure'!$C70:$R70,TRANSPOSE(EF_Tables!P$9:P$24))</f>
        <v>135235</v>
      </c>
      <c r="J70" s="7" cm="1">
        <f t="array" ref="J70">SUMPRODUCT('2023 FM Disclosure'!$C70:$R70,TRANSPOSE(EF_Tables!Q$9:Q$24))</f>
        <v>0</v>
      </c>
      <c r="K70" s="7" cm="1">
        <f t="array" ref="K70">SUMPRODUCT('2023 FM Disclosure'!$C70:$R70,TRANSPOSE(EF_Tables!R$9:R$24))</f>
        <v>0</v>
      </c>
      <c r="L70" s="7" cm="1">
        <f t="array" ref="L70">SUMPRODUCT('2023 FM Disclosure'!$C70:$R70,TRANSPOSE(EF_Tables!S$9:S$24))</f>
        <v>0</v>
      </c>
      <c r="M70" s="7">
        <f t="shared" ref="M70" si="48">SUM(C70:L70)</f>
        <v>135235</v>
      </c>
      <c r="N70" s="338"/>
      <c r="O70" s="10">
        <f t="shared" ref="O70" si="49">IF($M70=0,0,C70/$M70)</f>
        <v>0</v>
      </c>
      <c r="P70" s="10">
        <f t="shared" ref="P70" si="50">IF($M70=0,0,D70/$M70)</f>
        <v>0</v>
      </c>
      <c r="Q70" s="10">
        <f t="shared" ref="Q70" si="51">IF($M70=0,0,E70/$M70)</f>
        <v>0</v>
      </c>
      <c r="R70" s="10">
        <f t="shared" ref="R70" si="52">IF($M70=0,0,F70/$M70)</f>
        <v>0</v>
      </c>
      <c r="S70" s="10">
        <f t="shared" ref="S70" si="53">IF($M70=0,0,G70/$M70)</f>
        <v>0</v>
      </c>
      <c r="T70" s="10">
        <f t="shared" ref="T70" si="54">IF($M70=0,0,H70/$M70)</f>
        <v>0</v>
      </c>
      <c r="U70" s="10">
        <f t="shared" ref="U70" si="55">IF($M70=0,0,I70/$M70)</f>
        <v>1</v>
      </c>
      <c r="V70" s="10">
        <f t="shared" ref="V70" si="56">IF($M70=0,0,J70/$M70)</f>
        <v>0</v>
      </c>
      <c r="W70" s="10">
        <f t="shared" ref="W70" si="57">IF($M70=0,0,K70/$M70)</f>
        <v>0</v>
      </c>
      <c r="X70" s="10">
        <f t="shared" ref="X70" si="58">IF($M70=0,0,L70/$M70)</f>
        <v>0</v>
      </c>
      <c r="Y70" s="10">
        <f t="shared" ref="Y70" si="59">SUM(O70:X70)</f>
        <v>1</v>
      </c>
    </row>
    <row r="71" spans="1:25" x14ac:dyDescent="0.25">
      <c r="A71" s="336">
        <f>'2023 FM Disclosure'!A71</f>
        <v>0</v>
      </c>
      <c r="B71" s="336" t="e">
        <f>'2023 FM Disclosure'!B71</f>
        <v>#N/A</v>
      </c>
      <c r="C71" s="337" cm="1">
        <f t="array" ref="C71">SUMPRODUCT('2023 FM Disclosure'!$C71:$R71,TRANSPOSE(EF_Tables!J$9:J$24))</f>
        <v>0</v>
      </c>
      <c r="D71" s="337" cm="1">
        <f t="array" ref="D71">SUMPRODUCT('2023 FM Disclosure'!$C71:$R71,TRANSPOSE(EF_Tables!K$9:K$24))</f>
        <v>0</v>
      </c>
      <c r="E71" s="337" cm="1">
        <f t="array" ref="E71">SUMPRODUCT('2023 FM Disclosure'!$C71:$R71,TRANSPOSE(EF_Tables!L$9:L$24))</f>
        <v>0</v>
      </c>
      <c r="F71" s="337" cm="1">
        <f t="array" ref="F71">SUMPRODUCT('2023 FM Disclosure'!$C71:$R71,TRANSPOSE(EF_Tables!M$9:M$24))</f>
        <v>0</v>
      </c>
      <c r="G71" s="337" cm="1">
        <f t="array" ref="G71">SUMPRODUCT('2023 FM Disclosure'!$C71:$R71,TRANSPOSE(EF_Tables!N$9:N$24))</f>
        <v>0</v>
      </c>
      <c r="H71" s="337" cm="1">
        <f t="array" ref="H71">SUMPRODUCT('2023 FM Disclosure'!$C71:$R71,TRANSPOSE(EF_Tables!O$9:O$24))</f>
        <v>0</v>
      </c>
      <c r="I71" s="337" cm="1">
        <f t="array" ref="I71">SUMPRODUCT('2023 FM Disclosure'!$C71:$R71,TRANSPOSE(EF_Tables!P$9:P$24))</f>
        <v>0</v>
      </c>
      <c r="J71" s="337" cm="1">
        <f t="array" ref="J71">SUMPRODUCT('2023 FM Disclosure'!$C71:$R71,TRANSPOSE(EF_Tables!Q$9:Q$24))</f>
        <v>0</v>
      </c>
      <c r="K71" s="337" cm="1">
        <f t="array" ref="K71">SUMPRODUCT('2023 FM Disclosure'!$C71:$R71,TRANSPOSE(EF_Tables!R$9:R$24))</f>
        <v>0</v>
      </c>
      <c r="L71" s="337" cm="1">
        <f t="array" ref="L71">SUMPRODUCT('2023 FM Disclosure'!$C71:$R71,TRANSPOSE(EF_Tables!S$9:S$24))</f>
        <v>0</v>
      </c>
      <c r="M71" s="337">
        <f t="shared" ref="M71" si="60">SUM(C71:L71)</f>
        <v>0</v>
      </c>
      <c r="N71" s="338"/>
      <c r="O71" s="10">
        <f t="shared" ref="O71" si="61">IF($M71=0,0,C71/$M71)</f>
        <v>0</v>
      </c>
      <c r="P71" s="10">
        <f t="shared" ref="P71" si="62">IF($M71=0,0,D71/$M71)</f>
        <v>0</v>
      </c>
      <c r="Q71" s="10">
        <f t="shared" ref="Q71" si="63">IF($M71=0,0,E71/$M71)</f>
        <v>0</v>
      </c>
      <c r="R71" s="10">
        <f t="shared" ref="R71" si="64">IF($M71=0,0,F71/$M71)</f>
        <v>0</v>
      </c>
      <c r="S71" s="10">
        <f t="shared" ref="S71" si="65">IF($M71=0,0,G71/$M71)</f>
        <v>0</v>
      </c>
      <c r="T71" s="10">
        <f t="shared" ref="T71" si="66">IF($M71=0,0,H71/$M71)</f>
        <v>0</v>
      </c>
      <c r="U71" s="10">
        <f t="shared" ref="U71" si="67">IF($M71=0,0,I71/$M71)</f>
        <v>0</v>
      </c>
      <c r="V71" s="10">
        <f t="shared" ref="V71" si="68">IF($M71=0,0,J71/$M71)</f>
        <v>0</v>
      </c>
      <c r="W71" s="10">
        <f t="shared" ref="W71" si="69">IF($M71=0,0,K71/$M71)</f>
        <v>0</v>
      </c>
      <c r="X71" s="10">
        <f t="shared" ref="X71" si="70">IF($M71=0,0,L71/$M71)</f>
        <v>0</v>
      </c>
      <c r="Y71" s="10">
        <f t="shared" ref="Y71" si="71">SUM(O71:X71)</f>
        <v>0</v>
      </c>
    </row>
    <row r="72" spans="1:25" x14ac:dyDescent="0.25">
      <c r="A72" s="360" t="s">
        <v>466</v>
      </c>
      <c r="B72" s="284" t="s">
        <v>141</v>
      </c>
      <c r="C72" s="284">
        <f>SUM(C2:C71)</f>
        <v>100512</v>
      </c>
      <c r="D72" s="284">
        <f t="shared" ref="D72:M72" si="72">SUM(D2:D71)</f>
        <v>24295921</v>
      </c>
      <c r="E72" s="284">
        <f t="shared" si="72"/>
        <v>5869567</v>
      </c>
      <c r="F72" s="284">
        <f t="shared" si="72"/>
        <v>3851249</v>
      </c>
      <c r="G72" s="284">
        <f t="shared" si="72"/>
        <v>724355</v>
      </c>
      <c r="H72" s="284">
        <f t="shared" si="72"/>
        <v>198971</v>
      </c>
      <c r="I72" s="284">
        <f t="shared" si="72"/>
        <v>43672410</v>
      </c>
      <c r="J72" s="284">
        <f t="shared" si="72"/>
        <v>19207</v>
      </c>
      <c r="K72" s="284">
        <f t="shared" si="72"/>
        <v>9216550</v>
      </c>
      <c r="L72" s="284">
        <f t="shared" si="72"/>
        <v>834219</v>
      </c>
      <c r="M72" s="284">
        <f t="shared" si="72"/>
        <v>88782961</v>
      </c>
      <c r="N72" s="338"/>
      <c r="O72" s="306">
        <f>IF($M72=0,0,C72/$M72)</f>
        <v>1.1321091217041071E-3</v>
      </c>
      <c r="P72" s="306">
        <f t="shared" ref="P72" si="73">IF($M72=0,0,D72/$M72)</f>
        <v>0.27365522310074791</v>
      </c>
      <c r="Q72" s="306">
        <f t="shared" ref="Q72" si="74">IF($M72=0,0,E72/$M72)</f>
        <v>6.6111412977091402E-2</v>
      </c>
      <c r="R72" s="306">
        <f t="shared" ref="R72" si="75">IF($M72=0,0,F72/$M72)</f>
        <v>4.3378244616103762E-2</v>
      </c>
      <c r="S72" s="306">
        <f t="shared" ref="S72" si="76">IF($M72=0,0,G72/$M72)</f>
        <v>8.1587164005489741E-3</v>
      </c>
      <c r="T72" s="306">
        <f t="shared" ref="T72" si="77">IF($M72=0,0,H72/$M72)</f>
        <v>2.2410944370282941E-3</v>
      </c>
      <c r="U72" s="306">
        <f t="shared" ref="U72" si="78">IF($M72=0,0,I72/$M72)</f>
        <v>0.4919008051556199</v>
      </c>
      <c r="V72" s="306">
        <f t="shared" ref="V72" si="79">IF($M72=0,0,J72/$M72)</f>
        <v>2.1633655583980804E-4</v>
      </c>
      <c r="W72" s="306">
        <f t="shared" ref="W72" si="80">IF($M72=0,0,K72/$M72)</f>
        <v>0.10380989658590008</v>
      </c>
      <c r="X72" s="306">
        <f t="shared" ref="X72" si="81">IF($M72=0,0,L72/$M72)</f>
        <v>9.3961610494157771E-3</v>
      </c>
      <c r="Y72" s="306">
        <f t="shared" ref="Y72" si="82">SUM(O72:X72)</f>
        <v>1.0000000000000002</v>
      </c>
    </row>
    <row r="73" spans="1:25" x14ac:dyDescent="0.25">
      <c r="C73" s="340">
        <f>C72/$M$72</f>
        <v>1.1321091217041071E-3</v>
      </c>
      <c r="D73" s="340">
        <f t="shared" ref="D73:L73" si="83">D72/$M$72</f>
        <v>0.27365522310074791</v>
      </c>
      <c r="E73" s="340">
        <f t="shared" si="83"/>
        <v>6.6111412977091402E-2</v>
      </c>
      <c r="F73" s="340">
        <f t="shared" si="83"/>
        <v>4.3378244616103762E-2</v>
      </c>
      <c r="G73" s="340">
        <f t="shared" si="83"/>
        <v>8.1587164005489741E-3</v>
      </c>
      <c r="H73" s="340">
        <f t="shared" si="83"/>
        <v>2.2410944370282941E-3</v>
      </c>
      <c r="I73" s="340">
        <f t="shared" si="83"/>
        <v>0.4919008051556199</v>
      </c>
      <c r="J73" s="340">
        <f t="shared" si="83"/>
        <v>2.1633655583980804E-4</v>
      </c>
      <c r="K73" s="340">
        <f t="shared" si="83"/>
        <v>0.10380989658590008</v>
      </c>
      <c r="L73" s="340">
        <f t="shared" si="83"/>
        <v>9.3961610494157771E-3</v>
      </c>
      <c r="M73" s="101">
        <f>SUM(C73:L73)</f>
        <v>1.0000000000000002</v>
      </c>
      <c r="N73" s="330"/>
    </row>
    <row r="74" spans="1:25" ht="30" x14ac:dyDescent="0.25">
      <c r="B74" s="5"/>
      <c r="C74" s="5" t="s">
        <v>84</v>
      </c>
      <c r="D74" s="5" t="s">
        <v>85</v>
      </c>
      <c r="E74" s="5" t="s">
        <v>86</v>
      </c>
      <c r="F74" s="5" t="s">
        <v>87</v>
      </c>
      <c r="G74" s="5" t="s">
        <v>88</v>
      </c>
      <c r="H74" s="5" t="s">
        <v>89</v>
      </c>
      <c r="I74" s="5" t="s">
        <v>92</v>
      </c>
      <c r="J74" s="5" t="s">
        <v>93</v>
      </c>
      <c r="K74" s="5" t="s">
        <v>94</v>
      </c>
      <c r="L74" s="5" t="s">
        <v>95</v>
      </c>
      <c r="M74" s="326" t="s">
        <v>140</v>
      </c>
      <c r="N74" s="330"/>
      <c r="O74" s="328" t="s">
        <v>102</v>
      </c>
      <c r="P74" s="5" t="s">
        <v>103</v>
      </c>
      <c r="Q74" s="5" t="s">
        <v>104</v>
      </c>
      <c r="R74" s="5" t="s">
        <v>105</v>
      </c>
      <c r="S74" s="5" t="s">
        <v>106</v>
      </c>
      <c r="T74" s="5" t="s">
        <v>107</v>
      </c>
      <c r="U74" s="5" t="s">
        <v>108</v>
      </c>
      <c r="V74" s="5" t="s">
        <v>109</v>
      </c>
      <c r="W74" s="5" t="s">
        <v>110</v>
      </c>
      <c r="X74" s="5" t="s">
        <v>111</v>
      </c>
      <c r="Y74" s="5" t="s">
        <v>112</v>
      </c>
    </row>
    <row r="75" spans="1:25" x14ac:dyDescent="0.25">
      <c r="B75" s="311" t="s">
        <v>142</v>
      </c>
      <c r="C75" s="2">
        <v>54193</v>
      </c>
      <c r="D75" s="2">
        <v>21690975</v>
      </c>
      <c r="E75" s="2">
        <v>7385805</v>
      </c>
      <c r="F75" s="2">
        <v>3754874</v>
      </c>
      <c r="G75" s="2">
        <v>482183</v>
      </c>
      <c r="H75" s="2">
        <v>170784</v>
      </c>
      <c r="I75" s="2">
        <v>47510291</v>
      </c>
      <c r="J75" s="2">
        <v>21528</v>
      </c>
      <c r="K75" s="2">
        <v>5202605</v>
      </c>
      <c r="L75" s="2">
        <v>288887</v>
      </c>
      <c r="M75" s="327">
        <v>86562125</v>
      </c>
      <c r="N75" s="330"/>
      <c r="O75" s="307">
        <f>IF($M75=0,0,C75/$M75)</f>
        <v>6.2605902985861308E-4</v>
      </c>
      <c r="P75" s="307">
        <f t="shared" ref="P75:Y77" si="84">IF($M75=0,0,D75/$M75)</f>
        <v>0.25058274620684279</v>
      </c>
      <c r="Q75" s="307">
        <f t="shared" si="84"/>
        <v>8.5323748694940194E-2</v>
      </c>
      <c r="R75" s="307">
        <f t="shared" si="84"/>
        <v>4.3377793694413115E-2</v>
      </c>
      <c r="S75" s="307">
        <f t="shared" si="84"/>
        <v>5.5703692579173632E-3</v>
      </c>
      <c r="T75" s="307">
        <f t="shared" si="84"/>
        <v>1.9729645038173448E-3</v>
      </c>
      <c r="U75" s="307">
        <f t="shared" si="84"/>
        <v>0.54885772501541519</v>
      </c>
      <c r="V75" s="307">
        <f t="shared" si="84"/>
        <v>2.4869999436820666E-4</v>
      </c>
      <c r="W75" s="307">
        <f t="shared" si="84"/>
        <v>6.0102556400966359E-2</v>
      </c>
      <c r="X75" s="307">
        <f t="shared" si="84"/>
        <v>3.3373372014608004E-3</v>
      </c>
      <c r="Y75" s="307">
        <f t="shared" si="84"/>
        <v>1</v>
      </c>
    </row>
    <row r="76" spans="1:25" x14ac:dyDescent="0.25">
      <c r="B76" s="311" t="s">
        <v>143</v>
      </c>
      <c r="C76" s="2">
        <v>57186</v>
      </c>
      <c r="D76" s="2">
        <v>23240854</v>
      </c>
      <c r="E76" s="2">
        <v>8289597</v>
      </c>
      <c r="F76" s="2">
        <v>3921045</v>
      </c>
      <c r="G76" s="2">
        <v>536191</v>
      </c>
      <c r="H76" s="2">
        <v>195890</v>
      </c>
      <c r="I76" s="2">
        <v>47670171</v>
      </c>
      <c r="J76" s="2">
        <v>36131</v>
      </c>
      <c r="K76" s="2">
        <v>5404749</v>
      </c>
      <c r="L76" s="2">
        <v>507748</v>
      </c>
      <c r="M76" s="327">
        <v>89859562</v>
      </c>
      <c r="N76" s="330"/>
      <c r="O76" s="307">
        <f>IF($M76=0,0,C76/$M76)</f>
        <v>6.3639304184456185E-4</v>
      </c>
      <c r="P76" s="307">
        <f t="shared" si="84"/>
        <v>0.25863529136721142</v>
      </c>
      <c r="Q76" s="307">
        <f t="shared" si="84"/>
        <v>9.2250583193361213E-2</v>
      </c>
      <c r="R76" s="307">
        <f t="shared" si="84"/>
        <v>4.3635256089941767E-2</v>
      </c>
      <c r="S76" s="307">
        <f t="shared" si="84"/>
        <v>5.9669887997005813E-3</v>
      </c>
      <c r="T76" s="307">
        <f t="shared" si="84"/>
        <v>2.1799572092283288E-3</v>
      </c>
      <c r="U76" s="307">
        <f t="shared" si="84"/>
        <v>0.53049636498339492</v>
      </c>
      <c r="V76" s="307">
        <f t="shared" si="84"/>
        <v>4.0208297476455537E-4</v>
      </c>
      <c r="W76" s="307">
        <f t="shared" si="84"/>
        <v>6.0146620790339486E-2</v>
      </c>
      <c r="X76" s="307">
        <f t="shared" si="84"/>
        <v>5.650461550213209E-3</v>
      </c>
      <c r="Y76" s="307">
        <f t="shared" si="84"/>
        <v>1</v>
      </c>
    </row>
    <row r="77" spans="1:25" x14ac:dyDescent="0.25">
      <c r="B77" s="311" t="s">
        <v>144</v>
      </c>
      <c r="C77" s="2">
        <v>57102</v>
      </c>
      <c r="D77" s="2">
        <v>21458433</v>
      </c>
      <c r="E77" s="2">
        <v>7921025</v>
      </c>
      <c r="F77" s="2">
        <v>3920424</v>
      </c>
      <c r="G77" s="2">
        <v>691390</v>
      </c>
      <c r="H77" s="2">
        <v>221383</v>
      </c>
      <c r="I77" s="2">
        <v>49581718</v>
      </c>
      <c r="J77" s="2">
        <v>25639</v>
      </c>
      <c r="K77" s="2">
        <v>7101295</v>
      </c>
      <c r="L77" s="2">
        <v>759448</v>
      </c>
      <c r="M77" s="327">
        <v>91737857</v>
      </c>
      <c r="N77" s="330"/>
      <c r="O77" s="307">
        <f>IF($M77=0,0,C77/$M77)</f>
        <v>6.2244750277957767E-4</v>
      </c>
      <c r="P77" s="307">
        <f t="shared" si="84"/>
        <v>0.23391033649281778</v>
      </c>
      <c r="Q77" s="307">
        <f t="shared" si="84"/>
        <v>8.6344125086767615E-2</v>
      </c>
      <c r="R77" s="307">
        <f t="shared" si="84"/>
        <v>4.273507282822183E-2</v>
      </c>
      <c r="S77" s="307">
        <f t="shared" si="84"/>
        <v>7.5365832886198766E-3</v>
      </c>
      <c r="T77" s="307">
        <f t="shared" si="84"/>
        <v>2.4132131187673154E-3</v>
      </c>
      <c r="U77" s="307">
        <f t="shared" si="84"/>
        <v>0.54047172695564494</v>
      </c>
      <c r="V77" s="307">
        <f t="shared" si="84"/>
        <v>2.7948113067433002E-4</v>
      </c>
      <c r="W77" s="307">
        <f t="shared" si="84"/>
        <v>7.7408555554115466E-2</v>
      </c>
      <c r="X77" s="307">
        <f t="shared" si="84"/>
        <v>8.278458041591271E-3</v>
      </c>
      <c r="Y77" s="307">
        <f t="shared" si="84"/>
        <v>1</v>
      </c>
    </row>
    <row r="78" spans="1:25" x14ac:dyDescent="0.25">
      <c r="B78" s="311" t="s">
        <v>359</v>
      </c>
      <c r="C78" s="2">
        <v>57102</v>
      </c>
      <c r="D78" s="2">
        <v>21458433</v>
      </c>
      <c r="E78" s="2">
        <v>7921025</v>
      </c>
      <c r="F78" s="2">
        <v>3920424</v>
      </c>
      <c r="G78" s="2">
        <v>691390</v>
      </c>
      <c r="H78" s="2">
        <v>221383</v>
      </c>
      <c r="I78" s="2">
        <v>49581718</v>
      </c>
      <c r="J78" s="2">
        <v>25639</v>
      </c>
      <c r="K78" s="2">
        <v>7451109</v>
      </c>
      <c r="L78" s="2">
        <v>767131</v>
      </c>
      <c r="M78" s="327">
        <v>92095354</v>
      </c>
      <c r="N78" s="330"/>
      <c r="O78" s="307">
        <v>6.2003127758214602E-4</v>
      </c>
      <c r="P78" s="307">
        <v>0.23300234016148089</v>
      </c>
      <c r="Q78" s="307">
        <v>8.6008953285526213E-2</v>
      </c>
      <c r="R78" s="307">
        <v>4.2569183240231644E-2</v>
      </c>
      <c r="S78" s="307">
        <v>7.5073276769205971E-3</v>
      </c>
      <c r="T78" s="307">
        <v>2.4038454752017134E-3</v>
      </c>
      <c r="U78" s="307">
        <v>0.53837371644176535</v>
      </c>
      <c r="V78" s="307">
        <v>2.7839623701321568E-4</v>
      </c>
      <c r="W78" s="307">
        <v>8.0906459190112898E-2</v>
      </c>
      <c r="X78" s="307">
        <v>8.3297470141653392E-3</v>
      </c>
      <c r="Y78" s="307">
        <v>0.99999999999999989</v>
      </c>
    </row>
    <row r="79" spans="1:25" ht="16.149999999999999" customHeight="1" x14ac:dyDescent="0.25">
      <c r="B79" s="311" t="s">
        <v>441</v>
      </c>
      <c r="C79" s="302">
        <v>100512</v>
      </c>
      <c r="D79" s="302">
        <v>24295921</v>
      </c>
      <c r="E79" s="302">
        <v>5869567</v>
      </c>
      <c r="F79" s="302">
        <v>3851249</v>
      </c>
      <c r="G79" s="302">
        <v>724355</v>
      </c>
      <c r="H79" s="302">
        <v>198971</v>
      </c>
      <c r="I79" s="302">
        <v>43672410</v>
      </c>
      <c r="J79" s="302">
        <v>19207</v>
      </c>
      <c r="K79" s="302">
        <v>9216550</v>
      </c>
      <c r="L79" s="302">
        <v>834219</v>
      </c>
      <c r="M79" s="347">
        <v>88782961</v>
      </c>
      <c r="N79" s="348"/>
      <c r="O79" s="361">
        <v>1.1321091217041071E-3</v>
      </c>
      <c r="P79" s="361">
        <v>0.27365522310074791</v>
      </c>
      <c r="Q79" s="361">
        <v>6.6111412977091402E-2</v>
      </c>
      <c r="R79" s="361">
        <v>4.3378244616103762E-2</v>
      </c>
      <c r="S79" s="361">
        <v>8.1587164005489741E-3</v>
      </c>
      <c r="T79" s="361">
        <v>2.2410944370282941E-3</v>
      </c>
      <c r="U79" s="361">
        <v>0.4919008051556199</v>
      </c>
      <c r="V79" s="361">
        <v>2.1633655583980804E-4</v>
      </c>
      <c r="W79" s="361">
        <v>0.10380989658590008</v>
      </c>
      <c r="X79" s="361">
        <v>9.3961610494157771E-3</v>
      </c>
      <c r="Y79" s="307">
        <v>1.0000000000000002</v>
      </c>
    </row>
    <row r="80" spans="1:25" x14ac:dyDescent="0.25">
      <c r="C80" s="6"/>
    </row>
    <row r="82" spans="3:14" x14ac:dyDescent="0.25">
      <c r="C82" s="6"/>
      <c r="D82" s="6"/>
      <c r="E82" s="6"/>
      <c r="F82" s="6"/>
      <c r="G82" s="6"/>
      <c r="H82" s="6"/>
      <c r="I82" s="6"/>
      <c r="J82" s="6"/>
      <c r="K82" s="6"/>
      <c r="L82" s="6"/>
      <c r="M82" s="6"/>
    </row>
    <row r="87" spans="3:14" x14ac:dyDescent="0.25">
      <c r="C87" s="294"/>
      <c r="D87" s="294"/>
      <c r="E87" s="294"/>
      <c r="F87" s="294"/>
      <c r="I87" s="294"/>
      <c r="J87" s="294"/>
      <c r="K87" s="294"/>
      <c r="N87" s="335"/>
    </row>
    <row r="88" spans="3:14" x14ac:dyDescent="0.25">
      <c r="C88" s="294"/>
      <c r="D88" s="294"/>
      <c r="E88" s="294"/>
      <c r="F88" s="294"/>
      <c r="I88" s="294"/>
      <c r="J88" s="294"/>
      <c r="K88" s="294"/>
      <c r="N88" s="335"/>
    </row>
    <row r="89" spans="3:14" x14ac:dyDescent="0.25">
      <c r="C89" s="294"/>
      <c r="D89" s="294"/>
      <c r="E89" s="294"/>
      <c r="F89" s="294"/>
      <c r="I89" s="294"/>
      <c r="J89" s="294"/>
      <c r="K89" s="294"/>
      <c r="N89" s="335"/>
    </row>
    <row r="90" spans="3:14" x14ac:dyDescent="0.25">
      <c r="C90" s="294"/>
      <c r="D90" s="294"/>
      <c r="E90" s="294"/>
      <c r="F90" s="294"/>
      <c r="I90" s="294"/>
      <c r="J90" s="294"/>
      <c r="K90" s="294"/>
      <c r="N90" s="335"/>
    </row>
    <row r="91" spans="3:14" x14ac:dyDescent="0.25">
      <c r="C91" s="294"/>
      <c r="D91" s="294"/>
      <c r="E91" s="294"/>
      <c r="F91" s="294"/>
      <c r="I91" s="294"/>
      <c r="J91" s="294"/>
      <c r="K91" s="294"/>
      <c r="N91" s="335"/>
    </row>
    <row r="92" spans="3:14" x14ac:dyDescent="0.25">
      <c r="C92" s="294"/>
      <c r="D92" s="294"/>
      <c r="E92" s="294"/>
      <c r="F92" s="294"/>
      <c r="I92" s="294"/>
      <c r="J92" s="294"/>
      <c r="K92" s="294"/>
      <c r="N92" s="335"/>
    </row>
    <row r="93" spans="3:14" x14ac:dyDescent="0.25">
      <c r="C93" s="294"/>
      <c r="D93" s="294"/>
      <c r="E93" s="294"/>
      <c r="F93" s="294"/>
      <c r="I93" s="294"/>
      <c r="J93" s="294"/>
      <c r="K93" s="294"/>
      <c r="N93" s="335"/>
    </row>
    <row r="96" spans="3:14" x14ac:dyDescent="0.25">
      <c r="C96" s="294"/>
      <c r="D96" s="294"/>
      <c r="E96" s="294"/>
      <c r="F96" s="294"/>
      <c r="I96" s="294"/>
      <c r="J96" s="294"/>
      <c r="K96" s="294"/>
      <c r="M96" s="335"/>
      <c r="N96" s="294"/>
    </row>
    <row r="97" spans="3:14" x14ac:dyDescent="0.25">
      <c r="C97" s="294"/>
      <c r="D97" s="294"/>
      <c r="E97" s="294"/>
      <c r="F97" s="294"/>
      <c r="I97" s="294"/>
      <c r="J97" s="294"/>
      <c r="K97" s="294"/>
      <c r="M97" s="335"/>
      <c r="N97" s="294"/>
    </row>
    <row r="98" spans="3:14" x14ac:dyDescent="0.25">
      <c r="C98" s="294"/>
      <c r="D98" s="294"/>
      <c r="E98" s="294"/>
      <c r="F98" s="294"/>
      <c r="I98" s="294"/>
      <c r="J98" s="294"/>
      <c r="K98" s="294"/>
      <c r="M98" s="335"/>
      <c r="N98" s="294"/>
    </row>
    <row r="99" spans="3:14" x14ac:dyDescent="0.25">
      <c r="C99" s="294"/>
      <c r="D99" s="294"/>
      <c r="E99" s="294"/>
      <c r="F99" s="294"/>
      <c r="I99" s="294"/>
      <c r="J99" s="294"/>
      <c r="K99" s="294"/>
      <c r="M99" s="335"/>
      <c r="N99" s="294"/>
    </row>
    <row r="100" spans="3:14" x14ac:dyDescent="0.25">
      <c r="I100" s="294"/>
      <c r="J100" s="294"/>
      <c r="K100" s="294"/>
      <c r="M100" s="335"/>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BB6-6782-476D-98B4-CC71089220EE}">
  <sheetPr>
    <tabColor rgb="FFFFFF99"/>
  </sheetPr>
  <dimension ref="A1:S81"/>
  <sheetViews>
    <sheetView showGridLines="0" zoomScale="80" zoomScaleNormal="80" workbookViewId="0">
      <pane ySplit="1" topLeftCell="A40" activePane="bottomLeft" state="frozen"/>
      <selection pane="bottomLeft" activeCell="C72" sqref="C72:S72"/>
    </sheetView>
  </sheetViews>
  <sheetFormatPr defaultRowHeight="15" x14ac:dyDescent="0.25"/>
  <cols>
    <col min="1" max="1" width="21" customWidth="1"/>
    <col min="2" max="2" width="40.5703125" customWidth="1"/>
    <col min="3" max="4" width="10.7109375" customWidth="1"/>
    <col min="5" max="5" width="12.140625" bestFit="1" customWidth="1"/>
    <col min="6" max="6" width="15.42578125" bestFit="1" customWidth="1"/>
    <col min="7" max="7" width="13.28515625" bestFit="1" customWidth="1"/>
    <col min="8" max="8" width="15.140625" bestFit="1" customWidth="1"/>
    <col min="9" max="9" width="13.28515625" bestFit="1" customWidth="1"/>
    <col min="10" max="10" width="14" bestFit="1" customWidth="1"/>
    <col min="11" max="11" width="16.28515625" bestFit="1" customWidth="1"/>
    <col min="12" max="15" width="10.7109375" customWidth="1"/>
    <col min="16" max="16" width="12.140625" bestFit="1" customWidth="1"/>
    <col min="17" max="18" width="15.7109375" bestFit="1" customWidth="1"/>
    <col min="19" max="19" width="13.28515625" bestFit="1" customWidth="1"/>
  </cols>
  <sheetData>
    <row r="1" spans="1:19" ht="30" x14ac:dyDescent="0.25">
      <c r="A1" s="4" t="s">
        <v>138</v>
      </c>
      <c r="B1" s="4" t="s">
        <v>139</v>
      </c>
      <c r="C1" s="5" t="s">
        <v>89</v>
      </c>
      <c r="D1" s="5" t="s">
        <v>88</v>
      </c>
      <c r="E1" s="5" t="s">
        <v>86</v>
      </c>
      <c r="F1" s="5" t="s">
        <v>93</v>
      </c>
      <c r="G1" s="5" t="s">
        <v>145</v>
      </c>
      <c r="H1" s="5" t="s">
        <v>146</v>
      </c>
      <c r="I1" s="5" t="s">
        <v>99</v>
      </c>
      <c r="J1" s="5" t="s">
        <v>147</v>
      </c>
      <c r="K1" s="5" t="s">
        <v>148</v>
      </c>
      <c r="L1" s="5" t="s">
        <v>149</v>
      </c>
      <c r="M1" s="5" t="s">
        <v>150</v>
      </c>
      <c r="N1" s="5" t="s">
        <v>151</v>
      </c>
      <c r="O1" s="5" t="s">
        <v>152</v>
      </c>
      <c r="P1" s="5" t="s">
        <v>94</v>
      </c>
      <c r="Q1" s="5" t="s">
        <v>153</v>
      </c>
      <c r="R1" s="5" t="s">
        <v>154</v>
      </c>
      <c r="S1" s="285" t="s">
        <v>140</v>
      </c>
    </row>
    <row r="2" spans="1:19" x14ac:dyDescent="0.25">
      <c r="A2" cm="1">
        <f t="array" ref="A2:A70">_xlfn.UNIQUE('2023 Report Extract'!C2:C1036,,FALSE)</f>
        <v>1</v>
      </c>
      <c r="B2" t="str">
        <f>INDEX('2023 Report Extract'!$D$2:$D$1036,MATCH('2023 FM Disclosure'!$A2,'2023 Report Extract'!$C$2:$C$1036,0))</f>
        <v>Alder Mutual Light</v>
      </c>
      <c r="C2" s="7">
        <f>SUMIFS('2023 Report Extract'!$M$2:$M$1036,'2023 Report Extract'!$C$2:$C$1036,$A2,'2023 Report Extract'!$E$2:$E$1036,C$1)</f>
        <v>0</v>
      </c>
      <c r="D2" s="7">
        <f>SUMIFS('2023 Report Extract'!$M$2:$M$1036,'2023 Report Extract'!$C$2:$C$1036,$A2,'2023 Report Extract'!$E$2:$E$1036,D$1)</f>
        <v>0</v>
      </c>
      <c r="E2" s="7">
        <f>SUMIFS('2023 Report Extract'!$M$2:$M$1036,'2023 Report Extract'!$C$2:$C$1036,$A2,'2023 Report Extract'!$E$2:$E$1036,E$1)</f>
        <v>0</v>
      </c>
      <c r="F2" s="7">
        <f>SUMIFS('2023 Report Extract'!$M$2:$M$1036,'2023 Report Extract'!$C$2:$C$1036,$A2,'2023 Report Extract'!$E$2:$E$1036,F$1)</f>
        <v>0</v>
      </c>
      <c r="G2" s="7">
        <f>SUMIFS('2023 Report Extract'!$M$2:$M$1036,'2023 Report Extract'!$C$2:$C$1036,$A2,'2023 Report Extract'!$E$2:$E$1036,G$1)</f>
        <v>2930</v>
      </c>
      <c r="H2" s="7">
        <f>SUMIFS('2023 Report Extract'!$M$2:$M$1036,'2023 Report Extract'!$C$2:$C$1036,$A2,'2023 Report Extract'!$E$2:$E$1036,H$1)</f>
        <v>0</v>
      </c>
      <c r="I2" s="7">
        <f>SUMIFS('2023 Report Extract'!$M$2:$M$1036,'2023 Report Extract'!$C$2:$C$1036,$A2,'2023 Report Extract'!$E$2:$E$1036,I$1)</f>
        <v>423</v>
      </c>
      <c r="J2" s="7">
        <f>SUMIFS('2023 Report Extract'!$M$2:$M$1036,'2023 Report Extract'!$C$2:$C$1036,$A2,'2023 Report Extract'!$E$2:$E$1036,J$1)</f>
        <v>0</v>
      </c>
      <c r="K2" s="7">
        <f>SUMIFS('2023 Report Extract'!$M$2:$M$1036,'2023 Report Extract'!$C$2:$C$1036,$A2,'2023 Report Extract'!$E$2:$E$1036,K$1)</f>
        <v>0</v>
      </c>
      <c r="L2" s="7">
        <f>SUMIFS('2023 Report Extract'!$M$2:$M$1036,'2023 Report Extract'!$C$2:$C$1036,$A2,'2023 Report Extract'!$E$2:$E$1036,L$1)</f>
        <v>0</v>
      </c>
      <c r="M2" s="7">
        <f>SUMIFS('2023 Report Extract'!$M$2:$M$1036,'2023 Report Extract'!$C$2:$C$1036,$A2,'2023 Report Extract'!$E$2:$E$1036,M$1)</f>
        <v>0</v>
      </c>
      <c r="N2" s="7">
        <f>SUMIFS('2023 Report Extract'!$M$2:$M$1036,'2023 Report Extract'!$C$2:$C$1036,$A2,'2023 Report Extract'!$E$2:$E$1036,N$1)</f>
        <v>0</v>
      </c>
      <c r="O2" s="7">
        <f>SUMIFS('2023 Report Extract'!$M$2:$M$1036,'2023 Report Extract'!$C$2:$C$1036,$A2,'2023 Report Extract'!$E$2:$E$1036,O$1)</f>
        <v>0</v>
      </c>
      <c r="P2" s="7">
        <f>SUMIFS('2023 Report Extract'!$M$2:$M$1036,'2023 Report Extract'!$C$2:$C$1036,$A2,'2023 Report Extract'!$E$2:$E$1036,P$1)</f>
        <v>0</v>
      </c>
      <c r="Q2" s="7">
        <f>SUMIFS('2023 Report Extract'!$J$2:$J$1036,'2023 Report Extract'!$C$2:$C$1036,$A2)</f>
        <v>0</v>
      </c>
      <c r="R2" s="7">
        <f>SUMIFS('2023 Report Extract'!$F$2:$F$1036,'2023 Report Extract'!$C$2:$C$1036,$A2)</f>
        <v>403</v>
      </c>
      <c r="S2" s="286">
        <f>SUM(C2:R2)</f>
        <v>3756</v>
      </c>
    </row>
    <row r="3" spans="1:19" x14ac:dyDescent="0.25">
      <c r="A3">
        <v>4</v>
      </c>
      <c r="B3" t="str">
        <f>INDEX('2023 Report Extract'!$D$2:$D$1036,MATCH('2023 FM Disclosure'!$A3,'2023 Report Extract'!$C$2:$C$1036,0))</f>
        <v>Benton County PUD #1</v>
      </c>
      <c r="C3" s="7">
        <f>SUMIFS('2023 Report Extract'!$M$2:$M$1036,'2023 Report Extract'!$C$2:$C$1036,$A3,'2023 Report Extract'!$E$2:$E$1036,C$1)</f>
        <v>74069</v>
      </c>
      <c r="D3" s="7">
        <f>SUMIFS('2023 Report Extract'!$M$2:$M$1036,'2023 Report Extract'!$C$2:$C$1036,$A3,'2023 Report Extract'!$E$2:$E$1036,D$1)</f>
        <v>19304</v>
      </c>
      <c r="E3" s="7">
        <f>SUMIFS('2023 Report Extract'!$M$2:$M$1036,'2023 Report Extract'!$C$2:$C$1036,$A3,'2023 Report Extract'!$E$2:$E$1036,E$1)</f>
        <v>0</v>
      </c>
      <c r="F3" s="7">
        <f>SUMIFS('2023 Report Extract'!$M$2:$M$1036,'2023 Report Extract'!$C$2:$C$1036,$A3,'2023 Report Extract'!$E$2:$E$1036,F$1)</f>
        <v>0</v>
      </c>
      <c r="G3" s="7">
        <f>SUMIFS('2023 Report Extract'!$M$2:$M$1036,'2023 Report Extract'!$C$2:$C$1036,$A3,'2023 Report Extract'!$E$2:$E$1036,G$1)</f>
        <v>1278455</v>
      </c>
      <c r="H3" s="7">
        <f>SUMIFS('2023 Report Extract'!$M$2:$M$1036,'2023 Report Extract'!$C$2:$C$1036,$A3,'2023 Report Extract'!$E$2:$E$1036,H$1)</f>
        <v>0</v>
      </c>
      <c r="I3" s="7">
        <f>SUMIFS('2023 Report Extract'!$M$2:$M$1036,'2023 Report Extract'!$C$2:$C$1036,$A3,'2023 Report Extract'!$E$2:$E$1036,I$1)</f>
        <v>183376</v>
      </c>
      <c r="J3" s="7">
        <f>SUMIFS('2023 Report Extract'!$M$2:$M$1036,'2023 Report Extract'!$C$2:$C$1036,$A3,'2023 Report Extract'!$E$2:$E$1036,J$1)</f>
        <v>0</v>
      </c>
      <c r="K3" s="7">
        <f>SUMIFS('2023 Report Extract'!$M$2:$M$1036,'2023 Report Extract'!$C$2:$C$1036,$A3,'2023 Report Extract'!$E$2:$E$1036,K$1)</f>
        <v>0</v>
      </c>
      <c r="L3" s="7">
        <f>SUMIFS('2023 Report Extract'!$M$2:$M$1036,'2023 Report Extract'!$C$2:$C$1036,$A3,'2023 Report Extract'!$E$2:$E$1036,L$1)</f>
        <v>0</v>
      </c>
      <c r="M3" s="7">
        <f>SUMIFS('2023 Report Extract'!$M$2:$M$1036,'2023 Report Extract'!$C$2:$C$1036,$A3,'2023 Report Extract'!$E$2:$E$1036,M$1)</f>
        <v>0</v>
      </c>
      <c r="N3" s="7">
        <f>SUMIFS('2023 Report Extract'!$M$2:$M$1036,'2023 Report Extract'!$C$2:$C$1036,$A3,'2023 Report Extract'!$E$2:$E$1036,N$1)</f>
        <v>0</v>
      </c>
      <c r="O3" s="7">
        <f>SUMIFS('2023 Report Extract'!$M$2:$M$1036,'2023 Report Extract'!$C$2:$C$1036,$A3,'2023 Report Extract'!$E$2:$E$1036,O$1)</f>
        <v>0</v>
      </c>
      <c r="P3" s="7">
        <f>SUMIFS('2023 Report Extract'!$M$2:$M$1036,'2023 Report Extract'!$C$2:$C$1036,$A3,'2023 Report Extract'!$E$2:$E$1036,P$1)</f>
        <v>124214</v>
      </c>
      <c r="Q3" s="7">
        <f>SUMIFS('2023 Report Extract'!$J$2:$J$1036,'2023 Report Extract'!$C$2:$C$1036,$A3)</f>
        <v>31628</v>
      </c>
      <c r="R3" s="7">
        <f>SUMIFS('2023 Report Extract'!$F$2:$F$1036,'2023 Report Extract'!$C$2:$C$1036,$A3)</f>
        <v>174875</v>
      </c>
      <c r="S3" s="286">
        <f t="shared" ref="S3:S66" si="0">SUM(C3:R3)</f>
        <v>1885921</v>
      </c>
    </row>
    <row r="4" spans="1:19" x14ac:dyDescent="0.25">
      <c r="A4">
        <v>5</v>
      </c>
      <c r="B4" t="str">
        <f>INDEX('2023 Report Extract'!$D$2:$D$1036,MATCH('2023 FM Disclosure'!$A4,'2023 Report Extract'!$C$2:$C$1036,0))</f>
        <v>Benton Rural Electric Assn</v>
      </c>
      <c r="C4" s="7">
        <f>SUMIFS('2023 Report Extract'!$M$2:$M$1036,'2023 Report Extract'!$C$2:$C$1036,$A4,'2023 Report Extract'!$E$2:$E$1036,C$1)</f>
        <v>0</v>
      </c>
      <c r="D4" s="7">
        <f>SUMIFS('2023 Report Extract'!$M$2:$M$1036,'2023 Report Extract'!$C$2:$C$1036,$A4,'2023 Report Extract'!$E$2:$E$1036,D$1)</f>
        <v>0</v>
      </c>
      <c r="E4" s="7">
        <f>SUMIFS('2023 Report Extract'!$M$2:$M$1036,'2023 Report Extract'!$C$2:$C$1036,$A4,'2023 Report Extract'!$E$2:$E$1036,E$1)</f>
        <v>0</v>
      </c>
      <c r="F4" s="7">
        <f>SUMIFS('2023 Report Extract'!$M$2:$M$1036,'2023 Report Extract'!$C$2:$C$1036,$A4,'2023 Report Extract'!$E$2:$E$1036,F$1)</f>
        <v>0</v>
      </c>
      <c r="G4" s="7">
        <f>SUMIFS('2023 Report Extract'!$M$2:$M$1036,'2023 Report Extract'!$C$2:$C$1036,$A4,'2023 Report Extract'!$E$2:$E$1036,G$1)</f>
        <v>504685</v>
      </c>
      <c r="H4" s="7">
        <f>SUMIFS('2023 Report Extract'!$M$2:$M$1036,'2023 Report Extract'!$C$2:$C$1036,$A4,'2023 Report Extract'!$E$2:$E$1036,H$1)</f>
        <v>0</v>
      </c>
      <c r="I4" s="7">
        <f>SUMIFS('2023 Report Extract'!$M$2:$M$1036,'2023 Report Extract'!$C$2:$C$1036,$A4,'2023 Report Extract'!$E$2:$E$1036,I$1)</f>
        <v>72790</v>
      </c>
      <c r="J4" s="7">
        <f>SUMIFS('2023 Report Extract'!$M$2:$M$1036,'2023 Report Extract'!$C$2:$C$1036,$A4,'2023 Report Extract'!$E$2:$E$1036,J$1)</f>
        <v>0</v>
      </c>
      <c r="K4" s="7">
        <f>SUMIFS('2023 Report Extract'!$M$2:$M$1036,'2023 Report Extract'!$C$2:$C$1036,$A4,'2023 Report Extract'!$E$2:$E$1036,K$1)</f>
        <v>0</v>
      </c>
      <c r="L4" s="7">
        <f>SUMIFS('2023 Report Extract'!$M$2:$M$1036,'2023 Report Extract'!$C$2:$C$1036,$A4,'2023 Report Extract'!$E$2:$E$1036,L$1)</f>
        <v>0</v>
      </c>
      <c r="M4" s="7">
        <f>SUMIFS('2023 Report Extract'!$M$2:$M$1036,'2023 Report Extract'!$C$2:$C$1036,$A4,'2023 Report Extract'!$E$2:$E$1036,M$1)</f>
        <v>0</v>
      </c>
      <c r="N4" s="7">
        <f>SUMIFS('2023 Report Extract'!$M$2:$M$1036,'2023 Report Extract'!$C$2:$C$1036,$A4,'2023 Report Extract'!$E$2:$E$1036,N$1)</f>
        <v>0</v>
      </c>
      <c r="O4" s="7">
        <f>SUMIFS('2023 Report Extract'!$M$2:$M$1036,'2023 Report Extract'!$C$2:$C$1036,$A4,'2023 Report Extract'!$E$2:$E$1036,O$1)</f>
        <v>0</v>
      </c>
      <c r="P4" s="7">
        <f>SUMIFS('2023 Report Extract'!$M$2:$M$1036,'2023 Report Extract'!$C$2:$C$1036,$A4,'2023 Report Extract'!$E$2:$E$1036,P$1)</f>
        <v>0</v>
      </c>
      <c r="Q4" s="7">
        <f>SUMIFS('2023 Report Extract'!$J$2:$J$1036,'2023 Report Extract'!$C$2:$C$1036,$A4)</f>
        <v>0</v>
      </c>
      <c r="R4" s="7">
        <f>SUMIFS('2023 Report Extract'!$F$2:$F$1036,'2023 Report Extract'!$C$2:$C$1036,$A4)</f>
        <v>69416</v>
      </c>
      <c r="S4" s="286">
        <f t="shared" si="0"/>
        <v>646891</v>
      </c>
    </row>
    <row r="5" spans="1:19" x14ac:dyDescent="0.25">
      <c r="A5">
        <v>6</v>
      </c>
      <c r="B5" t="str">
        <f>INDEX('2023 Report Extract'!$D$2:$D$1036,MATCH('2023 FM Disclosure'!$A5,'2023 Report Extract'!$C$2:$C$1036,0))</f>
        <v>Big Bend Electric Coop</v>
      </c>
      <c r="C5" s="7">
        <f>SUMIFS('2023 Report Extract'!$M$2:$M$1036,'2023 Report Extract'!$C$2:$C$1036,$A5,'2023 Report Extract'!$E$2:$E$1036,C$1)</f>
        <v>0</v>
      </c>
      <c r="D5" s="7">
        <f>SUMIFS('2023 Report Extract'!$M$2:$M$1036,'2023 Report Extract'!$C$2:$C$1036,$A5,'2023 Report Extract'!$E$2:$E$1036,D$1)</f>
        <v>0</v>
      </c>
      <c r="E5" s="7">
        <f>SUMIFS('2023 Report Extract'!$M$2:$M$1036,'2023 Report Extract'!$C$2:$C$1036,$A5,'2023 Report Extract'!$E$2:$E$1036,E$1)</f>
        <v>0</v>
      </c>
      <c r="F5" s="7">
        <f>SUMIFS('2023 Report Extract'!$M$2:$M$1036,'2023 Report Extract'!$C$2:$C$1036,$A5,'2023 Report Extract'!$E$2:$E$1036,F$1)</f>
        <v>0</v>
      </c>
      <c r="G5" s="7">
        <f>SUMIFS('2023 Report Extract'!$M$2:$M$1036,'2023 Report Extract'!$C$2:$C$1036,$A5,'2023 Report Extract'!$E$2:$E$1036,G$1)</f>
        <v>418410</v>
      </c>
      <c r="H5" s="7">
        <f>SUMIFS('2023 Report Extract'!$M$2:$M$1036,'2023 Report Extract'!$C$2:$C$1036,$A5,'2023 Report Extract'!$E$2:$E$1036,H$1)</f>
        <v>0</v>
      </c>
      <c r="I5" s="7">
        <f>SUMIFS('2023 Report Extract'!$M$2:$M$1036,'2023 Report Extract'!$C$2:$C$1036,$A5,'2023 Report Extract'!$E$2:$E$1036,I$1)</f>
        <v>60347</v>
      </c>
      <c r="J5" s="7">
        <f>SUMIFS('2023 Report Extract'!$M$2:$M$1036,'2023 Report Extract'!$C$2:$C$1036,$A5,'2023 Report Extract'!$E$2:$E$1036,J$1)</f>
        <v>0</v>
      </c>
      <c r="K5" s="7">
        <f>SUMIFS('2023 Report Extract'!$M$2:$M$1036,'2023 Report Extract'!$C$2:$C$1036,$A5,'2023 Report Extract'!$E$2:$E$1036,K$1)</f>
        <v>0</v>
      </c>
      <c r="L5" s="7">
        <f>SUMIFS('2023 Report Extract'!$M$2:$M$1036,'2023 Report Extract'!$C$2:$C$1036,$A5,'2023 Report Extract'!$E$2:$E$1036,L$1)</f>
        <v>0</v>
      </c>
      <c r="M5" s="7">
        <f>SUMIFS('2023 Report Extract'!$M$2:$M$1036,'2023 Report Extract'!$C$2:$C$1036,$A5,'2023 Report Extract'!$E$2:$E$1036,M$1)</f>
        <v>0</v>
      </c>
      <c r="N5" s="7">
        <f>SUMIFS('2023 Report Extract'!$M$2:$M$1036,'2023 Report Extract'!$C$2:$C$1036,$A5,'2023 Report Extract'!$E$2:$E$1036,N$1)</f>
        <v>0</v>
      </c>
      <c r="O5" s="7">
        <f>SUMIFS('2023 Report Extract'!$M$2:$M$1036,'2023 Report Extract'!$C$2:$C$1036,$A5,'2023 Report Extract'!$E$2:$E$1036,O$1)</f>
        <v>0</v>
      </c>
      <c r="P5" s="7">
        <f>SUMIFS('2023 Report Extract'!$M$2:$M$1036,'2023 Report Extract'!$C$2:$C$1036,$A5,'2023 Report Extract'!$E$2:$E$1036,P$1)</f>
        <v>0</v>
      </c>
      <c r="Q5" s="7">
        <f>SUMIFS('2023 Report Extract'!$J$2:$J$1036,'2023 Report Extract'!$C$2:$C$1036,$A5)</f>
        <v>65662</v>
      </c>
      <c r="R5" s="7">
        <f>SUMIFS('2023 Report Extract'!$F$2:$F$1036,'2023 Report Extract'!$C$2:$C$1036,$A5)</f>
        <v>57549</v>
      </c>
      <c r="S5" s="286">
        <f t="shared" si="0"/>
        <v>601968</v>
      </c>
    </row>
    <row r="6" spans="1:19" x14ac:dyDescent="0.25">
      <c r="A6">
        <v>12</v>
      </c>
      <c r="B6" t="str">
        <f>INDEX('2023 Report Extract'!$D$2:$D$1036,MATCH('2023 FM Disclosure'!$A6,'2023 Report Extract'!$C$2:$C$1036,0))</f>
        <v>City of Blaine</v>
      </c>
      <c r="C6" s="7">
        <f>SUMIFS('2023 Report Extract'!$M$2:$M$1036,'2023 Report Extract'!$C$2:$C$1036,$A6,'2023 Report Extract'!$E$2:$E$1036,C$1)</f>
        <v>0</v>
      </c>
      <c r="D6" s="7">
        <f>SUMIFS('2023 Report Extract'!$M$2:$M$1036,'2023 Report Extract'!$C$2:$C$1036,$A6,'2023 Report Extract'!$E$2:$E$1036,D$1)</f>
        <v>0</v>
      </c>
      <c r="E6" s="7">
        <f>SUMIFS('2023 Report Extract'!$M$2:$M$1036,'2023 Report Extract'!$C$2:$C$1036,$A6,'2023 Report Extract'!$E$2:$E$1036,E$1)</f>
        <v>0</v>
      </c>
      <c r="F6" s="7">
        <f>SUMIFS('2023 Report Extract'!$M$2:$M$1036,'2023 Report Extract'!$C$2:$C$1036,$A6,'2023 Report Extract'!$E$2:$E$1036,F$1)</f>
        <v>0</v>
      </c>
      <c r="G6" s="7">
        <f>SUMIFS('2023 Report Extract'!$M$2:$M$1036,'2023 Report Extract'!$C$2:$C$1036,$A6,'2023 Report Extract'!$E$2:$E$1036,G$1)</f>
        <v>65659</v>
      </c>
      <c r="H6" s="7">
        <f>SUMIFS('2023 Report Extract'!$M$2:$M$1036,'2023 Report Extract'!$C$2:$C$1036,$A6,'2023 Report Extract'!$E$2:$E$1036,H$1)</f>
        <v>0</v>
      </c>
      <c r="I6" s="7">
        <f>SUMIFS('2023 Report Extract'!$M$2:$M$1036,'2023 Report Extract'!$C$2:$C$1036,$A6,'2023 Report Extract'!$E$2:$E$1036,I$1)</f>
        <v>9470</v>
      </c>
      <c r="J6" s="7">
        <f>SUMIFS('2023 Report Extract'!$M$2:$M$1036,'2023 Report Extract'!$C$2:$C$1036,$A6,'2023 Report Extract'!$E$2:$E$1036,J$1)</f>
        <v>0</v>
      </c>
      <c r="K6" s="7">
        <f>SUMIFS('2023 Report Extract'!$M$2:$M$1036,'2023 Report Extract'!$C$2:$C$1036,$A6,'2023 Report Extract'!$E$2:$E$1036,K$1)</f>
        <v>0</v>
      </c>
      <c r="L6" s="7">
        <f>SUMIFS('2023 Report Extract'!$M$2:$M$1036,'2023 Report Extract'!$C$2:$C$1036,$A6,'2023 Report Extract'!$E$2:$E$1036,L$1)</f>
        <v>0</v>
      </c>
      <c r="M6" s="7">
        <f>SUMIFS('2023 Report Extract'!$M$2:$M$1036,'2023 Report Extract'!$C$2:$C$1036,$A6,'2023 Report Extract'!$E$2:$E$1036,M$1)</f>
        <v>0</v>
      </c>
      <c r="N6" s="7">
        <f>SUMIFS('2023 Report Extract'!$M$2:$M$1036,'2023 Report Extract'!$C$2:$C$1036,$A6,'2023 Report Extract'!$E$2:$E$1036,N$1)</f>
        <v>0</v>
      </c>
      <c r="O6" s="7">
        <f>SUMIFS('2023 Report Extract'!$M$2:$M$1036,'2023 Report Extract'!$C$2:$C$1036,$A6,'2023 Report Extract'!$E$2:$E$1036,O$1)</f>
        <v>0</v>
      </c>
      <c r="P6" s="7">
        <f>SUMIFS('2023 Report Extract'!$M$2:$M$1036,'2023 Report Extract'!$C$2:$C$1036,$A6,'2023 Report Extract'!$E$2:$E$1036,P$1)</f>
        <v>0</v>
      </c>
      <c r="Q6" s="7">
        <f>SUMIFS('2023 Report Extract'!$J$2:$J$1036,'2023 Report Extract'!$C$2:$C$1036,$A6)</f>
        <v>0</v>
      </c>
      <c r="R6" s="7">
        <f>SUMIFS('2023 Report Extract'!$F$2:$F$1036,'2023 Report Extract'!$C$2:$C$1036,$A6)</f>
        <v>9031</v>
      </c>
      <c r="S6" s="286">
        <f t="shared" si="0"/>
        <v>84160</v>
      </c>
    </row>
    <row r="7" spans="1:19" x14ac:dyDescent="0.25">
      <c r="A7">
        <v>18</v>
      </c>
      <c r="B7" t="str">
        <f>INDEX('2023 Report Extract'!$D$2:$D$1036,MATCH('2023 FM Disclosure'!$A7,'2023 Report Extract'!$C$2:$C$1036,0))</f>
        <v>Centralia City Light</v>
      </c>
      <c r="C7" s="7">
        <f>SUMIFS('2023 Report Extract'!$M$2:$M$1036,'2023 Report Extract'!$C$2:$C$1036,$A7,'2023 Report Extract'!$E$2:$E$1036,C$1)</f>
        <v>0</v>
      </c>
      <c r="D7" s="7">
        <f>SUMIFS('2023 Report Extract'!$M$2:$M$1036,'2023 Report Extract'!$C$2:$C$1036,$A7,'2023 Report Extract'!$E$2:$E$1036,D$1)</f>
        <v>0</v>
      </c>
      <c r="E7" s="7">
        <f>SUMIFS('2023 Report Extract'!$M$2:$M$1036,'2023 Report Extract'!$C$2:$C$1036,$A7,'2023 Report Extract'!$E$2:$E$1036,E$1)</f>
        <v>0</v>
      </c>
      <c r="F7" s="7">
        <f>SUMIFS('2023 Report Extract'!$M$2:$M$1036,'2023 Report Extract'!$C$2:$C$1036,$A7,'2023 Report Extract'!$E$2:$E$1036,F$1)</f>
        <v>0</v>
      </c>
      <c r="G7" s="7">
        <f>SUMIFS('2023 Report Extract'!$M$2:$M$1036,'2023 Report Extract'!$C$2:$C$1036,$A7,'2023 Report Extract'!$E$2:$E$1036,G$1)</f>
        <v>209150</v>
      </c>
      <c r="H7" s="7">
        <f>SUMIFS('2023 Report Extract'!$M$2:$M$1036,'2023 Report Extract'!$C$2:$C$1036,$A7,'2023 Report Extract'!$E$2:$E$1036,H$1)</f>
        <v>0</v>
      </c>
      <c r="I7" s="7">
        <f>SUMIFS('2023 Report Extract'!$M$2:$M$1036,'2023 Report Extract'!$C$2:$C$1036,$A7,'2023 Report Extract'!$E$2:$E$1036,I$1)</f>
        <v>26384</v>
      </c>
      <c r="J7" s="7">
        <f>SUMIFS('2023 Report Extract'!$M$2:$M$1036,'2023 Report Extract'!$C$2:$C$1036,$A7,'2023 Report Extract'!$E$2:$E$1036,J$1)</f>
        <v>0</v>
      </c>
      <c r="K7" s="7">
        <f>SUMIFS('2023 Report Extract'!$M$2:$M$1036,'2023 Report Extract'!$C$2:$C$1036,$A7,'2023 Report Extract'!$E$2:$E$1036,K$1)</f>
        <v>0</v>
      </c>
      <c r="L7" s="7">
        <f>SUMIFS('2023 Report Extract'!$M$2:$M$1036,'2023 Report Extract'!$C$2:$C$1036,$A7,'2023 Report Extract'!$E$2:$E$1036,L$1)</f>
        <v>0</v>
      </c>
      <c r="M7" s="7">
        <f>SUMIFS('2023 Report Extract'!$M$2:$M$1036,'2023 Report Extract'!$C$2:$C$1036,$A7,'2023 Report Extract'!$E$2:$E$1036,M$1)</f>
        <v>0</v>
      </c>
      <c r="N7" s="7">
        <f>SUMIFS('2023 Report Extract'!$M$2:$M$1036,'2023 Report Extract'!$C$2:$C$1036,$A7,'2023 Report Extract'!$E$2:$E$1036,N$1)</f>
        <v>0</v>
      </c>
      <c r="O7" s="7">
        <f>SUMIFS('2023 Report Extract'!$M$2:$M$1036,'2023 Report Extract'!$C$2:$C$1036,$A7,'2023 Report Extract'!$E$2:$E$1036,O$1)</f>
        <v>0</v>
      </c>
      <c r="P7" s="7">
        <f>SUMIFS('2023 Report Extract'!$M$2:$M$1036,'2023 Report Extract'!$C$2:$C$1036,$A7,'2023 Report Extract'!$E$2:$E$1036,P$1)</f>
        <v>0</v>
      </c>
      <c r="Q7" s="7">
        <f>SUMIFS('2023 Report Extract'!$J$2:$J$1036,'2023 Report Extract'!$C$2:$C$1036,$A7)</f>
        <v>13102</v>
      </c>
      <c r="R7" s="7">
        <f>SUMIFS('2023 Report Extract'!$F$2:$F$1036,'2023 Report Extract'!$C$2:$C$1036,$A7)</f>
        <v>25161</v>
      </c>
      <c r="S7" s="286">
        <f t="shared" si="0"/>
        <v>273797</v>
      </c>
    </row>
    <row r="8" spans="1:19" x14ac:dyDescent="0.25">
      <c r="A8">
        <v>19</v>
      </c>
      <c r="B8" t="str">
        <f>INDEX('2023 Report Extract'!$D$2:$D$1036,MATCH('2023 FM Disclosure'!$A8,'2023 Report Extract'!$C$2:$C$1036,0))</f>
        <v>Chelan County PUD #1</v>
      </c>
      <c r="C8" s="7">
        <f>SUMIFS('2023 Report Extract'!$M$2:$M$1036,'2023 Report Extract'!$C$2:$C$1036,$A8,'2023 Report Extract'!$E$2:$E$1036,C$1)</f>
        <v>0</v>
      </c>
      <c r="D8" s="7">
        <f>SUMIFS('2023 Report Extract'!$M$2:$M$1036,'2023 Report Extract'!$C$2:$C$1036,$A8,'2023 Report Extract'!$E$2:$E$1036,D$1)</f>
        <v>0</v>
      </c>
      <c r="E8" s="7">
        <f>SUMIFS('2023 Report Extract'!$M$2:$M$1036,'2023 Report Extract'!$C$2:$C$1036,$A8,'2023 Report Extract'!$E$2:$E$1036,E$1)</f>
        <v>0</v>
      </c>
      <c r="F8" s="7">
        <f>SUMIFS('2023 Report Extract'!$M$2:$M$1036,'2023 Report Extract'!$C$2:$C$1036,$A8,'2023 Report Extract'!$E$2:$E$1036,F$1)</f>
        <v>0</v>
      </c>
      <c r="G8" s="7">
        <f>SUMIFS('2023 Report Extract'!$M$2:$M$1036,'2023 Report Extract'!$C$2:$C$1036,$A8,'2023 Report Extract'!$E$2:$E$1036,G$1)</f>
        <v>1573647</v>
      </c>
      <c r="H8" s="7">
        <f>SUMIFS('2023 Report Extract'!$M$2:$M$1036,'2023 Report Extract'!$C$2:$C$1036,$A8,'2023 Report Extract'!$E$2:$E$1036,H$1)</f>
        <v>0</v>
      </c>
      <c r="I8" s="7">
        <f>SUMIFS('2023 Report Extract'!$M$2:$M$1036,'2023 Report Extract'!$C$2:$C$1036,$A8,'2023 Report Extract'!$E$2:$E$1036,I$1)</f>
        <v>0</v>
      </c>
      <c r="J8" s="7">
        <f>SUMIFS('2023 Report Extract'!$M$2:$M$1036,'2023 Report Extract'!$C$2:$C$1036,$A8,'2023 Report Extract'!$E$2:$E$1036,J$1)</f>
        <v>0</v>
      </c>
      <c r="K8" s="7">
        <f>SUMIFS('2023 Report Extract'!$M$2:$M$1036,'2023 Report Extract'!$C$2:$C$1036,$A8,'2023 Report Extract'!$E$2:$E$1036,K$1)</f>
        <v>0</v>
      </c>
      <c r="L8" s="7">
        <f>SUMIFS('2023 Report Extract'!$M$2:$M$1036,'2023 Report Extract'!$C$2:$C$1036,$A8,'2023 Report Extract'!$E$2:$E$1036,L$1)</f>
        <v>79</v>
      </c>
      <c r="M8" s="7">
        <f>SUMIFS('2023 Report Extract'!$M$2:$M$1036,'2023 Report Extract'!$C$2:$C$1036,$A8,'2023 Report Extract'!$E$2:$E$1036,M$1)</f>
        <v>0</v>
      </c>
      <c r="N8" s="7">
        <f>SUMIFS('2023 Report Extract'!$M$2:$M$1036,'2023 Report Extract'!$C$2:$C$1036,$A8,'2023 Report Extract'!$E$2:$E$1036,N$1)</f>
        <v>0</v>
      </c>
      <c r="O8" s="7">
        <f>SUMIFS('2023 Report Extract'!$M$2:$M$1036,'2023 Report Extract'!$C$2:$C$1036,$A8,'2023 Report Extract'!$E$2:$E$1036,O$1)</f>
        <v>0</v>
      </c>
      <c r="P8" s="7">
        <f>SUMIFS('2023 Report Extract'!$M$2:$M$1036,'2023 Report Extract'!$C$2:$C$1036,$A8,'2023 Report Extract'!$E$2:$E$1036,P$1)</f>
        <v>230</v>
      </c>
      <c r="Q8" s="7">
        <f>SUMIFS('2023 Report Extract'!$J$2:$J$1036,'2023 Report Extract'!$C$2:$C$1036,$A8)</f>
        <v>372618</v>
      </c>
      <c r="R8" s="7">
        <f>SUMIFS('2023 Report Extract'!$F$2:$F$1036,'2023 Report Extract'!$C$2:$C$1036,$A8)</f>
        <v>0</v>
      </c>
      <c r="S8" s="286">
        <f t="shared" si="0"/>
        <v>1946574</v>
      </c>
    </row>
    <row r="9" spans="1:19" x14ac:dyDescent="0.25">
      <c r="A9">
        <v>20</v>
      </c>
      <c r="B9" t="str">
        <f>INDEX('2023 Report Extract'!$D$2:$D$1036,MATCH('2023 FM Disclosure'!$A9,'2023 Report Extract'!$C$2:$C$1036,0))</f>
        <v>Cheney Light Department</v>
      </c>
      <c r="C9" s="7">
        <f>SUMIFS('2023 Report Extract'!$M$2:$M$1051,'2023 Report Extract'!$C$2:$C$1051,$A9,'2023 Report Extract'!$E$2:$E$1051,C$1)</f>
        <v>0</v>
      </c>
      <c r="D9" s="7">
        <f>SUMIFS('2023 Report Extract'!$M$2:$M$1051,'2023 Report Extract'!$C$2:$C$1051,$A9,'2023 Report Extract'!$E$2:$E$1051,D$1)</f>
        <v>0</v>
      </c>
      <c r="E9" s="7">
        <f>SUMIFS('2023 Report Extract'!$M$2:$M$1051,'2023 Report Extract'!$C$2:$C$1051,$A9,'2023 Report Extract'!$E$2:$E$1051,E$1)</f>
        <v>0</v>
      </c>
      <c r="F9" s="7">
        <f>SUMIFS('2023 Report Extract'!$M$2:$M$1051,'2023 Report Extract'!$C$2:$C$1051,$A9,'2023 Report Extract'!$E$2:$E$1051,F$1)</f>
        <v>0</v>
      </c>
      <c r="G9" s="7">
        <f>SUMIFS('2023 Report Extract'!$M$2:$M$1051,'2023 Report Extract'!$C$2:$C$1051,$A9,'2023 Report Extract'!$E$2:$E$1051,G$1)</f>
        <v>107539</v>
      </c>
      <c r="H9" s="7">
        <f>SUMIFS('2023 Report Extract'!$M$2:$M$1051,'2023 Report Extract'!$C$2:$C$1051,$A9,'2023 Report Extract'!$E$2:$E$1051,H$1)</f>
        <v>0</v>
      </c>
      <c r="I9" s="7">
        <f>SUMIFS('2023 Report Extract'!$M$2:$M$1051,'2023 Report Extract'!$C$2:$C$1051,$A9,'2023 Report Extract'!$E$2:$E$1051,I$1)</f>
        <v>15510</v>
      </c>
      <c r="J9" s="7">
        <f>SUMIFS('2023 Report Extract'!$M$2:$M$1051,'2023 Report Extract'!$C$2:$C$1051,$A9,'2023 Report Extract'!$E$2:$E$1051,J$1)</f>
        <v>0</v>
      </c>
      <c r="K9" s="7">
        <f>SUMIFS('2023 Report Extract'!$M$2:$M$1051,'2023 Report Extract'!$C$2:$C$1051,$A9,'2023 Report Extract'!$E$2:$E$1051,K$1)</f>
        <v>0</v>
      </c>
      <c r="L9" s="7">
        <f>SUMIFS('2023 Report Extract'!$M$2:$M$1051,'2023 Report Extract'!$C$2:$C$1051,$A9,'2023 Report Extract'!$E$2:$E$1051,L$1)</f>
        <v>0</v>
      </c>
      <c r="M9" s="7">
        <f>SUMIFS('2023 Report Extract'!$M$2:$M$1051,'2023 Report Extract'!$C$2:$C$1051,$A9,'2023 Report Extract'!$E$2:$E$1051,M$1)</f>
        <v>0</v>
      </c>
      <c r="N9" s="7">
        <f>SUMIFS('2023 Report Extract'!$M$2:$M$1051,'2023 Report Extract'!$C$2:$C$1051,$A9,'2023 Report Extract'!$E$2:$E$1051,N$1)</f>
        <v>0</v>
      </c>
      <c r="O9" s="7">
        <f>SUMIFS('2023 Report Extract'!$M$2:$M$1051,'2023 Report Extract'!$C$2:$C$1051,$A9,'2023 Report Extract'!$E$2:$E$1051,O$1)</f>
        <v>0</v>
      </c>
      <c r="P9" s="7">
        <f>SUMIFS('2023 Report Extract'!$M$2:$M$1051,'2023 Report Extract'!$C$2:$C$1051,$A9,'2023 Report Extract'!$E$2:$E$1051,P$1)</f>
        <v>0</v>
      </c>
      <c r="Q9" s="7">
        <f>SUMIFS('2023 Report Extract'!$J$2:$J$1051,'2023 Report Extract'!$C$2:$C$1051,$A9)</f>
        <v>10270</v>
      </c>
      <c r="R9" s="7">
        <f>SUMIFS('2023 Report Extract'!$F$2:$F$1051,'2023 Report Extract'!$C$2:$C$1051,$A9)</f>
        <v>14791</v>
      </c>
      <c r="S9" s="286">
        <f t="shared" si="0"/>
        <v>148110</v>
      </c>
    </row>
    <row r="10" spans="1:19" x14ac:dyDescent="0.25">
      <c r="A10">
        <v>21</v>
      </c>
      <c r="B10" t="str">
        <f>INDEX('2023 Report Extract'!$D$2:$D$1036,MATCH('2023 FM Disclosure'!$A10,'2023 Report Extract'!$C$2:$C$1036,0))</f>
        <v>Chewelah Electric Department</v>
      </c>
      <c r="C10" s="7">
        <f>SUMIFS('2023 Report Extract'!$M$2:$M$1051,'2023 Report Extract'!$C$2:$C$1051,$A10,'2023 Report Extract'!$E$2:$E$1051,C$1)</f>
        <v>0</v>
      </c>
      <c r="D10" s="7">
        <f>SUMIFS('2023 Report Extract'!$M$2:$M$1051,'2023 Report Extract'!$C$2:$C$1051,$A10,'2023 Report Extract'!$E$2:$E$1051,D$1)</f>
        <v>0</v>
      </c>
      <c r="E10" s="7">
        <f>SUMIFS('2023 Report Extract'!$M$2:$M$1051,'2023 Report Extract'!$C$2:$C$1051,$A10,'2023 Report Extract'!$E$2:$E$1051,E$1)</f>
        <v>0</v>
      </c>
      <c r="F10" s="7">
        <f>SUMIFS('2023 Report Extract'!$M$2:$M$1051,'2023 Report Extract'!$C$2:$C$1051,$A10,'2023 Report Extract'!$E$2:$E$1051,F$1)</f>
        <v>0</v>
      </c>
      <c r="G10" s="7">
        <f>SUMIFS('2023 Report Extract'!$M$2:$M$1051,'2023 Report Extract'!$C$2:$C$1051,$A10,'2023 Report Extract'!$E$2:$E$1051,G$1)</f>
        <v>17010</v>
      </c>
      <c r="H10" s="7">
        <f>SUMIFS('2023 Report Extract'!$M$2:$M$1051,'2023 Report Extract'!$C$2:$C$1051,$A10,'2023 Report Extract'!$E$2:$E$1051,H$1)</f>
        <v>0</v>
      </c>
      <c r="I10" s="7">
        <f>SUMIFS('2023 Report Extract'!$M$2:$M$1051,'2023 Report Extract'!$C$2:$C$1051,$A10,'2023 Report Extract'!$E$2:$E$1051,I$1)</f>
        <v>2453</v>
      </c>
      <c r="J10" s="7">
        <f>SUMIFS('2023 Report Extract'!$M$2:$M$1051,'2023 Report Extract'!$C$2:$C$1051,$A10,'2023 Report Extract'!$E$2:$E$1051,J$1)</f>
        <v>0</v>
      </c>
      <c r="K10" s="7">
        <f>SUMIFS('2023 Report Extract'!$M$2:$M$1051,'2023 Report Extract'!$C$2:$C$1051,$A10,'2023 Report Extract'!$E$2:$E$1051,K$1)</f>
        <v>0</v>
      </c>
      <c r="L10" s="7">
        <f>SUMIFS('2023 Report Extract'!$M$2:$M$1051,'2023 Report Extract'!$C$2:$C$1051,$A10,'2023 Report Extract'!$E$2:$E$1051,L$1)</f>
        <v>0</v>
      </c>
      <c r="M10" s="7">
        <f>SUMIFS('2023 Report Extract'!$M$2:$M$1051,'2023 Report Extract'!$C$2:$C$1051,$A10,'2023 Report Extract'!$E$2:$E$1051,M$1)</f>
        <v>0</v>
      </c>
      <c r="N10" s="7">
        <f>SUMIFS('2023 Report Extract'!$M$2:$M$1051,'2023 Report Extract'!$C$2:$C$1051,$A10,'2023 Report Extract'!$E$2:$E$1051,N$1)</f>
        <v>0</v>
      </c>
      <c r="O10" s="7">
        <f>SUMIFS('2023 Report Extract'!$M$2:$M$1051,'2023 Report Extract'!$C$2:$C$1051,$A10,'2023 Report Extract'!$E$2:$E$1051,O$1)</f>
        <v>0</v>
      </c>
      <c r="P10" s="7">
        <f>SUMIFS('2023 Report Extract'!$M$2:$M$1051,'2023 Report Extract'!$C$2:$C$1051,$A10,'2023 Report Extract'!$E$2:$E$1051,P$1)</f>
        <v>0</v>
      </c>
      <c r="Q10" s="7">
        <f>SUMIFS('2023 Report Extract'!$J$2:$J$1051,'2023 Report Extract'!$C$2:$C$1051,$A10)</f>
        <v>0</v>
      </c>
      <c r="R10" s="7">
        <f>SUMIFS('2023 Report Extract'!$F$2:$F$1051,'2023 Report Extract'!$C$2:$C$1051,$A10)</f>
        <v>2340</v>
      </c>
      <c r="S10" s="286">
        <f t="shared" si="0"/>
        <v>21803</v>
      </c>
    </row>
    <row r="11" spans="1:19" x14ac:dyDescent="0.25">
      <c r="A11">
        <v>22</v>
      </c>
      <c r="B11" t="str">
        <f>INDEX('2023 Report Extract'!$D$2:$D$1036,MATCH('2023 FM Disclosure'!$A11,'2023 Report Extract'!$C$2:$C$1036,0))</f>
        <v>Clallam County PUD #1</v>
      </c>
      <c r="C11" s="7">
        <f>SUMIFS('2023 Report Extract'!$M$2:$M$1051,'2023 Report Extract'!$C$2:$C$1051,$A11,'2023 Report Extract'!$E$2:$E$1051,C$1)</f>
        <v>0</v>
      </c>
      <c r="D11" s="7">
        <f>SUMIFS('2023 Report Extract'!$M$2:$M$1051,'2023 Report Extract'!$C$2:$C$1051,$A11,'2023 Report Extract'!$E$2:$E$1051,D$1)</f>
        <v>0</v>
      </c>
      <c r="E11" s="7">
        <f>SUMIFS('2023 Report Extract'!$M$2:$M$1051,'2023 Report Extract'!$C$2:$C$1051,$A11,'2023 Report Extract'!$E$2:$E$1051,E$1)</f>
        <v>0</v>
      </c>
      <c r="F11" s="7">
        <f>SUMIFS('2023 Report Extract'!$M$2:$M$1051,'2023 Report Extract'!$C$2:$C$1051,$A11,'2023 Report Extract'!$E$2:$E$1051,F$1)</f>
        <v>0</v>
      </c>
      <c r="G11" s="7">
        <f>SUMIFS('2023 Report Extract'!$M$2:$M$1051,'2023 Report Extract'!$C$2:$C$1051,$A11,'2023 Report Extract'!$E$2:$E$1051,G$1)</f>
        <v>540024</v>
      </c>
      <c r="H11" s="7">
        <f>SUMIFS('2023 Report Extract'!$M$2:$M$1051,'2023 Report Extract'!$C$2:$C$1051,$A11,'2023 Report Extract'!$E$2:$E$1051,H$1)</f>
        <v>0</v>
      </c>
      <c r="I11" s="7">
        <f>SUMIFS('2023 Report Extract'!$M$2:$M$1051,'2023 Report Extract'!$C$2:$C$1051,$A11,'2023 Report Extract'!$E$2:$E$1051,I$1)</f>
        <v>76991</v>
      </c>
      <c r="J11" s="7">
        <f>SUMIFS('2023 Report Extract'!$M$2:$M$1051,'2023 Report Extract'!$C$2:$C$1051,$A11,'2023 Report Extract'!$E$2:$E$1051,J$1)</f>
        <v>0</v>
      </c>
      <c r="K11" s="7">
        <f>SUMIFS('2023 Report Extract'!$M$2:$M$1051,'2023 Report Extract'!$C$2:$C$1051,$A11,'2023 Report Extract'!$E$2:$E$1051,K$1)</f>
        <v>0</v>
      </c>
      <c r="L11" s="7">
        <f>SUMIFS('2023 Report Extract'!$M$2:$M$1051,'2023 Report Extract'!$C$2:$C$1051,$A11,'2023 Report Extract'!$E$2:$E$1051,L$1)</f>
        <v>0</v>
      </c>
      <c r="M11" s="7">
        <f>SUMIFS('2023 Report Extract'!$M$2:$M$1051,'2023 Report Extract'!$C$2:$C$1051,$A11,'2023 Report Extract'!$E$2:$E$1051,M$1)</f>
        <v>0</v>
      </c>
      <c r="N11" s="7">
        <f>SUMIFS('2023 Report Extract'!$M$2:$M$1051,'2023 Report Extract'!$C$2:$C$1051,$A11,'2023 Report Extract'!$E$2:$E$1051,N$1)</f>
        <v>0</v>
      </c>
      <c r="O11" s="7">
        <f>SUMIFS('2023 Report Extract'!$M$2:$M$1051,'2023 Report Extract'!$C$2:$C$1051,$A11,'2023 Report Extract'!$E$2:$E$1051,O$1)</f>
        <v>0</v>
      </c>
      <c r="P11" s="7">
        <f>SUMIFS('2023 Report Extract'!$M$2:$M$1051,'2023 Report Extract'!$C$2:$C$1051,$A11,'2023 Report Extract'!$E$2:$E$1051,P$1)</f>
        <v>0</v>
      </c>
      <c r="Q11" s="7">
        <f>SUMIFS('2023 Report Extract'!$J$2:$J$1051,'2023 Report Extract'!$C$2:$C$1051,$A11)</f>
        <v>0</v>
      </c>
      <c r="R11" s="7">
        <f>SUMIFS('2023 Report Extract'!$F$2:$F$1051,'2023 Report Extract'!$C$2:$C$1051,$A11)</f>
        <v>73422</v>
      </c>
      <c r="S11" s="286">
        <f t="shared" si="0"/>
        <v>690437</v>
      </c>
    </row>
    <row r="12" spans="1:19" x14ac:dyDescent="0.25">
      <c r="A12">
        <v>23</v>
      </c>
      <c r="B12" t="str">
        <f>INDEX('2023 Report Extract'!$D$2:$D$1036,MATCH('2023 FM Disclosure'!$A12,'2023 Report Extract'!$C$2:$C$1036,0))</f>
        <v>Clark County PUD #1</v>
      </c>
      <c r="C12" s="7">
        <f>SUMIFS('2023 Report Extract'!$M$2:$M$1051,'2023 Report Extract'!$C$2:$C$1051,$A12,'2023 Report Extract'!$E$2:$E$1051,C$1)</f>
        <v>5301</v>
      </c>
      <c r="D12" s="7">
        <f>SUMIFS('2023 Report Extract'!$M$2:$M$1051,'2023 Report Extract'!$C$2:$C$1051,$A12,'2023 Report Extract'!$E$2:$E$1051,D$1)</f>
        <v>20116</v>
      </c>
      <c r="E12" s="7">
        <f>SUMIFS('2023 Report Extract'!$M$2:$M$1051,'2023 Report Extract'!$C$2:$C$1051,$A12,'2023 Report Extract'!$E$2:$E$1051,E$1)</f>
        <v>0</v>
      </c>
      <c r="F12" s="7">
        <f>SUMIFS('2023 Report Extract'!$M$2:$M$1051,'2023 Report Extract'!$C$2:$C$1051,$A12,'2023 Report Extract'!$E$2:$E$1051,F$1)</f>
        <v>0</v>
      </c>
      <c r="G12" s="7">
        <f>SUMIFS('2023 Report Extract'!$M$2:$M$1051,'2023 Report Extract'!$C$2:$C$1051,$A12,'2023 Report Extract'!$E$2:$E$1051,G$1)</f>
        <v>2003983</v>
      </c>
      <c r="H12" s="7">
        <f>SUMIFS('2023 Report Extract'!$M$2:$M$1051,'2023 Report Extract'!$C$2:$C$1051,$A12,'2023 Report Extract'!$E$2:$E$1051,H$1)</f>
        <v>1589482</v>
      </c>
      <c r="I12" s="7">
        <f>SUMIFS('2023 Report Extract'!$M$2:$M$1051,'2023 Report Extract'!$C$2:$C$1051,$A12,'2023 Report Extract'!$E$2:$E$1051,I$1)</f>
        <v>287512</v>
      </c>
      <c r="J12" s="7">
        <f>SUMIFS('2023 Report Extract'!$M$2:$M$1051,'2023 Report Extract'!$C$2:$C$1051,$A12,'2023 Report Extract'!$E$2:$E$1051,J$1)</f>
        <v>0</v>
      </c>
      <c r="K12" s="7">
        <f>SUMIFS('2023 Report Extract'!$M$2:$M$1051,'2023 Report Extract'!$C$2:$C$1051,$A12,'2023 Report Extract'!$E$2:$E$1051,K$1)</f>
        <v>0</v>
      </c>
      <c r="L12" s="7">
        <f>SUMIFS('2023 Report Extract'!$M$2:$M$1051,'2023 Report Extract'!$C$2:$C$1051,$A12,'2023 Report Extract'!$E$2:$E$1051,L$1)</f>
        <v>0</v>
      </c>
      <c r="M12" s="7">
        <f>SUMIFS('2023 Report Extract'!$M$2:$M$1051,'2023 Report Extract'!$C$2:$C$1051,$A12,'2023 Report Extract'!$E$2:$E$1051,M$1)</f>
        <v>118149</v>
      </c>
      <c r="N12" s="7">
        <f>SUMIFS('2023 Report Extract'!$M$2:$M$1051,'2023 Report Extract'!$C$2:$C$1051,$A12,'2023 Report Extract'!$E$2:$E$1051,N$1)</f>
        <v>0</v>
      </c>
      <c r="O12" s="7">
        <f>SUMIFS('2023 Report Extract'!$M$2:$M$1051,'2023 Report Extract'!$C$2:$C$1051,$A12,'2023 Report Extract'!$E$2:$E$1051,O$1)</f>
        <v>0</v>
      </c>
      <c r="P12" s="7">
        <f>SUMIFS('2023 Report Extract'!$M$2:$M$1051,'2023 Report Extract'!$C$2:$C$1051,$A12,'2023 Report Extract'!$E$2:$E$1051,P$1)</f>
        <v>535628</v>
      </c>
      <c r="Q12" s="7">
        <f>SUMIFS('2023 Report Extract'!$J$2:$J$1051,'2023 Report Extract'!$C$2:$C$1051,$A12)</f>
        <v>168033</v>
      </c>
      <c r="R12" s="7">
        <f>SUMIFS('2023 Report Extract'!$F$2:$F$1051,'2023 Report Extract'!$C$2:$C$1051,$A12)</f>
        <v>274185</v>
      </c>
      <c r="S12" s="286">
        <f t="shared" si="0"/>
        <v>5002389</v>
      </c>
    </row>
    <row r="13" spans="1:19" x14ac:dyDescent="0.25">
      <c r="A13">
        <v>26</v>
      </c>
      <c r="B13" t="str">
        <f>INDEX('2023 Report Extract'!$D$2:$D$1036,MATCH('2023 FM Disclosure'!$A13,'2023 Report Extract'!$C$2:$C$1036,0))</f>
        <v>Clearwater Power (WA)</v>
      </c>
      <c r="C13" s="7">
        <f>SUMIFS('2023 Report Extract'!$M$2:$M$1051,'2023 Report Extract'!$C$2:$C$1051,$A13,'2023 Report Extract'!$E$2:$E$1051,C$1)</f>
        <v>0</v>
      </c>
      <c r="D13" s="7">
        <f>SUMIFS('2023 Report Extract'!$M$2:$M$1051,'2023 Report Extract'!$C$2:$C$1051,$A13,'2023 Report Extract'!$E$2:$E$1051,D$1)</f>
        <v>0</v>
      </c>
      <c r="E13" s="7">
        <f>SUMIFS('2023 Report Extract'!$M$2:$M$1051,'2023 Report Extract'!$C$2:$C$1051,$A13,'2023 Report Extract'!$E$2:$E$1051,E$1)</f>
        <v>0</v>
      </c>
      <c r="F13" s="7">
        <f>SUMIFS('2023 Report Extract'!$M$2:$M$1051,'2023 Report Extract'!$C$2:$C$1051,$A13,'2023 Report Extract'!$E$2:$E$1051,F$1)</f>
        <v>0</v>
      </c>
      <c r="G13" s="7">
        <f>SUMIFS('2023 Report Extract'!$M$2:$M$1051,'2023 Report Extract'!$C$2:$C$1051,$A13,'2023 Report Extract'!$E$2:$E$1051,G$1)</f>
        <v>17290</v>
      </c>
      <c r="H13" s="7">
        <f>SUMIFS('2023 Report Extract'!$M$2:$M$1051,'2023 Report Extract'!$C$2:$C$1051,$A13,'2023 Report Extract'!$E$2:$E$1051,H$1)</f>
        <v>0</v>
      </c>
      <c r="I13" s="7">
        <f>SUMIFS('2023 Report Extract'!$M$2:$M$1051,'2023 Report Extract'!$C$2:$C$1051,$A13,'2023 Report Extract'!$E$2:$E$1051,I$1)</f>
        <v>2494</v>
      </c>
      <c r="J13" s="7">
        <f>SUMIFS('2023 Report Extract'!$M$2:$M$1051,'2023 Report Extract'!$C$2:$C$1051,$A13,'2023 Report Extract'!$E$2:$E$1051,J$1)</f>
        <v>0</v>
      </c>
      <c r="K13" s="7">
        <f>SUMIFS('2023 Report Extract'!$M$2:$M$1051,'2023 Report Extract'!$C$2:$C$1051,$A13,'2023 Report Extract'!$E$2:$E$1051,K$1)</f>
        <v>0</v>
      </c>
      <c r="L13" s="7">
        <f>SUMIFS('2023 Report Extract'!$M$2:$M$1051,'2023 Report Extract'!$C$2:$C$1051,$A13,'2023 Report Extract'!$E$2:$E$1051,L$1)</f>
        <v>0</v>
      </c>
      <c r="M13" s="7">
        <f>SUMIFS('2023 Report Extract'!$M$2:$M$1051,'2023 Report Extract'!$C$2:$C$1051,$A13,'2023 Report Extract'!$E$2:$E$1051,M$1)</f>
        <v>0</v>
      </c>
      <c r="N13" s="7">
        <f>SUMIFS('2023 Report Extract'!$M$2:$M$1051,'2023 Report Extract'!$C$2:$C$1051,$A13,'2023 Report Extract'!$E$2:$E$1051,N$1)</f>
        <v>0</v>
      </c>
      <c r="O13" s="7">
        <f>SUMIFS('2023 Report Extract'!$M$2:$M$1051,'2023 Report Extract'!$C$2:$C$1051,$A13,'2023 Report Extract'!$E$2:$E$1051,O$1)</f>
        <v>0</v>
      </c>
      <c r="P13" s="7">
        <f>SUMIFS('2023 Report Extract'!$M$2:$M$1051,'2023 Report Extract'!$C$2:$C$1051,$A13,'2023 Report Extract'!$E$2:$E$1051,P$1)</f>
        <v>0</v>
      </c>
      <c r="Q13" s="7">
        <f>SUMIFS('2023 Report Extract'!$J$2:$J$1051,'2023 Report Extract'!$C$2:$C$1051,$A13)</f>
        <v>101</v>
      </c>
      <c r="R13" s="7">
        <f>SUMIFS('2023 Report Extract'!$F$2:$F$1051,'2023 Report Extract'!$C$2:$C$1051,$A13)</f>
        <v>2378</v>
      </c>
      <c r="S13" s="286">
        <f t="shared" si="0"/>
        <v>22263</v>
      </c>
    </row>
    <row r="14" spans="1:19" x14ac:dyDescent="0.25">
      <c r="A14">
        <v>32</v>
      </c>
      <c r="B14" t="str">
        <f>INDEX('2023 Report Extract'!$D$2:$D$1036,MATCH('2023 FM Disclosure'!$A14,'2023 Report Extract'!$C$2:$C$1036,0))</f>
        <v>Coulee Dam, Town of</v>
      </c>
      <c r="C14" s="7">
        <f>SUMIFS('2023 Report Extract'!$M$2:$M$1051,'2023 Report Extract'!$C$2:$C$1051,$A14,'2023 Report Extract'!$E$2:$E$1051,C$1)</f>
        <v>0</v>
      </c>
      <c r="D14" s="7">
        <f>SUMIFS('2023 Report Extract'!$M$2:$M$1051,'2023 Report Extract'!$C$2:$C$1051,$A14,'2023 Report Extract'!$E$2:$E$1051,D$1)</f>
        <v>0</v>
      </c>
      <c r="E14" s="7">
        <f>SUMIFS('2023 Report Extract'!$M$2:$M$1051,'2023 Report Extract'!$C$2:$C$1051,$A14,'2023 Report Extract'!$E$2:$E$1051,E$1)</f>
        <v>0</v>
      </c>
      <c r="F14" s="7">
        <f>SUMIFS('2023 Report Extract'!$M$2:$M$1051,'2023 Report Extract'!$C$2:$C$1051,$A14,'2023 Report Extract'!$E$2:$E$1051,F$1)</f>
        <v>0</v>
      </c>
      <c r="G14" s="7">
        <f>SUMIFS('2023 Report Extract'!$M$2:$M$1051,'2023 Report Extract'!$C$2:$C$1051,$A14,'2023 Report Extract'!$E$2:$E$1051,G$1)</f>
        <v>13214</v>
      </c>
      <c r="H14" s="7">
        <f>SUMIFS('2023 Report Extract'!$M$2:$M$1051,'2023 Report Extract'!$C$2:$C$1051,$A14,'2023 Report Extract'!$E$2:$E$1051,H$1)</f>
        <v>0</v>
      </c>
      <c r="I14" s="7">
        <f>SUMIFS('2023 Report Extract'!$M$2:$M$1051,'2023 Report Extract'!$C$2:$C$1051,$A14,'2023 Report Extract'!$E$2:$E$1051,I$1)</f>
        <v>1906</v>
      </c>
      <c r="J14" s="7">
        <f>SUMIFS('2023 Report Extract'!$M$2:$M$1051,'2023 Report Extract'!$C$2:$C$1051,$A14,'2023 Report Extract'!$E$2:$E$1051,J$1)</f>
        <v>0</v>
      </c>
      <c r="K14" s="7">
        <f>SUMIFS('2023 Report Extract'!$M$2:$M$1051,'2023 Report Extract'!$C$2:$C$1051,$A14,'2023 Report Extract'!$E$2:$E$1051,K$1)</f>
        <v>0</v>
      </c>
      <c r="L14" s="7">
        <f>SUMIFS('2023 Report Extract'!$M$2:$M$1051,'2023 Report Extract'!$C$2:$C$1051,$A14,'2023 Report Extract'!$E$2:$E$1051,L$1)</f>
        <v>0</v>
      </c>
      <c r="M14" s="7">
        <f>SUMIFS('2023 Report Extract'!$M$2:$M$1051,'2023 Report Extract'!$C$2:$C$1051,$A14,'2023 Report Extract'!$E$2:$E$1051,M$1)</f>
        <v>0</v>
      </c>
      <c r="N14" s="7">
        <f>SUMIFS('2023 Report Extract'!$M$2:$M$1051,'2023 Report Extract'!$C$2:$C$1051,$A14,'2023 Report Extract'!$E$2:$E$1051,N$1)</f>
        <v>0</v>
      </c>
      <c r="O14" s="7">
        <f>SUMIFS('2023 Report Extract'!$M$2:$M$1051,'2023 Report Extract'!$C$2:$C$1051,$A14,'2023 Report Extract'!$E$2:$E$1051,O$1)</f>
        <v>0</v>
      </c>
      <c r="P14" s="7">
        <f>SUMIFS('2023 Report Extract'!$M$2:$M$1051,'2023 Report Extract'!$C$2:$C$1051,$A14,'2023 Report Extract'!$E$2:$E$1051,P$1)</f>
        <v>0</v>
      </c>
      <c r="Q14" s="7">
        <f>SUMIFS('2023 Report Extract'!$J$2:$J$1051,'2023 Report Extract'!$C$2:$C$1051,$A14)</f>
        <v>0</v>
      </c>
      <c r="R14" s="7">
        <f>SUMIFS('2023 Report Extract'!$F$2:$F$1051,'2023 Report Extract'!$C$2:$C$1051,$A14)</f>
        <v>1817</v>
      </c>
      <c r="S14" s="286">
        <f t="shared" si="0"/>
        <v>16937</v>
      </c>
    </row>
    <row r="15" spans="1:19" x14ac:dyDescent="0.25">
      <c r="A15">
        <v>33</v>
      </c>
      <c r="B15" t="str">
        <f>INDEX('2023 Report Extract'!$D$2:$D$1036,MATCH('2023 FM Disclosure'!$A15,'2023 Report Extract'!$C$2:$C$1036,0))</f>
        <v>Cowlitz County PUD #1</v>
      </c>
      <c r="C15" s="7">
        <f>SUMIFS('2023 Report Extract'!$M$2:$M$1051,'2023 Report Extract'!$C$2:$C$1051,$A15,'2023 Report Extract'!$E$2:$E$1051,C$1)</f>
        <v>0</v>
      </c>
      <c r="D15" s="7">
        <f>SUMIFS('2023 Report Extract'!$M$2:$M$1051,'2023 Report Extract'!$C$2:$C$1051,$A15,'2023 Report Extract'!$E$2:$E$1051,D$1)</f>
        <v>157628</v>
      </c>
      <c r="E15" s="7">
        <f>SUMIFS('2023 Report Extract'!$M$2:$M$1051,'2023 Report Extract'!$C$2:$C$1051,$A15,'2023 Report Extract'!$E$2:$E$1051,E$1)</f>
        <v>0</v>
      </c>
      <c r="F15" s="7">
        <f>SUMIFS('2023 Report Extract'!$M$2:$M$1051,'2023 Report Extract'!$C$2:$C$1051,$A15,'2023 Report Extract'!$E$2:$E$1051,F$1)</f>
        <v>0</v>
      </c>
      <c r="G15" s="7">
        <f>SUMIFS('2023 Report Extract'!$M$2:$M$1051,'2023 Report Extract'!$C$2:$C$1051,$A15,'2023 Report Extract'!$E$2:$E$1051,G$1)</f>
        <v>2691479</v>
      </c>
      <c r="H15" s="7">
        <f>SUMIFS('2023 Report Extract'!$M$2:$M$1051,'2023 Report Extract'!$C$2:$C$1051,$A15,'2023 Report Extract'!$E$2:$E$1051,H$1)</f>
        <v>0</v>
      </c>
      <c r="I15" s="7">
        <f>SUMIFS('2023 Report Extract'!$M$2:$M$1051,'2023 Report Extract'!$C$2:$C$1051,$A15,'2023 Report Extract'!$E$2:$E$1051,I$1)</f>
        <v>373891</v>
      </c>
      <c r="J15" s="7">
        <f>SUMIFS('2023 Report Extract'!$M$2:$M$1051,'2023 Report Extract'!$C$2:$C$1051,$A15,'2023 Report Extract'!$E$2:$E$1051,J$1)</f>
        <v>0</v>
      </c>
      <c r="K15" s="7">
        <f>SUMIFS('2023 Report Extract'!$M$2:$M$1051,'2023 Report Extract'!$C$2:$C$1051,$A15,'2023 Report Extract'!$E$2:$E$1051,K$1)</f>
        <v>0</v>
      </c>
      <c r="L15" s="7">
        <f>SUMIFS('2023 Report Extract'!$M$2:$M$1051,'2023 Report Extract'!$C$2:$C$1051,$A15,'2023 Report Extract'!$E$2:$E$1051,L$1)</f>
        <v>0</v>
      </c>
      <c r="M15" s="7">
        <f>SUMIFS('2023 Report Extract'!$M$2:$M$1051,'2023 Report Extract'!$C$2:$C$1051,$A15,'2023 Report Extract'!$E$2:$E$1051,M$1)</f>
        <v>20459</v>
      </c>
      <c r="N15" s="7">
        <f>SUMIFS('2023 Report Extract'!$M$2:$M$1051,'2023 Report Extract'!$C$2:$C$1051,$A15,'2023 Report Extract'!$E$2:$E$1051,N$1)</f>
        <v>0</v>
      </c>
      <c r="O15" s="7">
        <f>SUMIFS('2023 Report Extract'!$M$2:$M$1051,'2023 Report Extract'!$C$2:$C$1051,$A15,'2023 Report Extract'!$E$2:$E$1051,O$1)</f>
        <v>0</v>
      </c>
      <c r="P15" s="7">
        <f>SUMIFS('2023 Report Extract'!$M$2:$M$1051,'2023 Report Extract'!$C$2:$C$1051,$A15,'2023 Report Extract'!$E$2:$E$1051,P$1)</f>
        <v>421488</v>
      </c>
      <c r="Q15" s="7">
        <f>SUMIFS('2023 Report Extract'!$J$2:$J$1051,'2023 Report Extract'!$C$2:$C$1051,$A15)</f>
        <v>111231</v>
      </c>
      <c r="R15" s="7">
        <f>SUMIFS('2023 Report Extract'!$F$2:$F$1051,'2023 Report Extract'!$C$2:$C$1051,$A15)</f>
        <v>356559</v>
      </c>
      <c r="S15" s="286">
        <f t="shared" si="0"/>
        <v>4132735</v>
      </c>
    </row>
    <row r="16" spans="1:19" x14ac:dyDescent="0.25">
      <c r="A16">
        <v>35</v>
      </c>
      <c r="B16" t="str">
        <f>INDEX('2023 Report Extract'!$D$2:$D$1036,MATCH('2023 FM Disclosure'!$A16,'2023 Report Extract'!$C$2:$C$1036,0))</f>
        <v>Douglas County PUD #1</v>
      </c>
      <c r="C16" s="7">
        <f>SUMIFS('2023 Report Extract'!$M$2:$M$1051,'2023 Report Extract'!$C$2:$C$1051,$A16,'2023 Report Extract'!$E$2:$E$1051,C$1)</f>
        <v>0</v>
      </c>
      <c r="D16" s="7">
        <f>SUMIFS('2023 Report Extract'!$M$2:$M$1051,'2023 Report Extract'!$C$2:$C$1051,$A16,'2023 Report Extract'!$E$2:$E$1051,D$1)</f>
        <v>0</v>
      </c>
      <c r="E16" s="7">
        <f>SUMIFS('2023 Report Extract'!$M$2:$M$1051,'2023 Report Extract'!$C$2:$C$1051,$A16,'2023 Report Extract'!$E$2:$E$1051,E$1)</f>
        <v>0</v>
      </c>
      <c r="F16" s="7">
        <f>SUMIFS('2023 Report Extract'!$M$2:$M$1051,'2023 Report Extract'!$C$2:$C$1051,$A16,'2023 Report Extract'!$E$2:$E$1051,F$1)</f>
        <v>0</v>
      </c>
      <c r="G16" s="7">
        <f>SUMIFS('2023 Report Extract'!$M$2:$M$1051,'2023 Report Extract'!$C$2:$C$1051,$A16,'2023 Report Extract'!$E$2:$E$1051,G$1)</f>
        <v>8903</v>
      </c>
      <c r="H16" s="7">
        <f>SUMIFS('2023 Report Extract'!$M$2:$M$1051,'2023 Report Extract'!$C$2:$C$1051,$A16,'2023 Report Extract'!$E$2:$E$1051,H$1)</f>
        <v>0</v>
      </c>
      <c r="I16" s="7">
        <f>SUMIFS('2023 Report Extract'!$M$2:$M$1051,'2023 Report Extract'!$C$2:$C$1051,$A16,'2023 Report Extract'!$E$2:$E$1051,I$1)</f>
        <v>0</v>
      </c>
      <c r="J16" s="7">
        <f>SUMIFS('2023 Report Extract'!$M$2:$M$1051,'2023 Report Extract'!$C$2:$C$1051,$A16,'2023 Report Extract'!$E$2:$E$1051,J$1)</f>
        <v>0</v>
      </c>
      <c r="K16" s="7">
        <f>SUMIFS('2023 Report Extract'!$M$2:$M$1051,'2023 Report Extract'!$C$2:$C$1051,$A16,'2023 Report Extract'!$E$2:$E$1051,K$1)</f>
        <v>0</v>
      </c>
      <c r="L16" s="7">
        <f>SUMIFS('2023 Report Extract'!$M$2:$M$1051,'2023 Report Extract'!$C$2:$C$1051,$A16,'2023 Report Extract'!$E$2:$E$1051,L$1)</f>
        <v>0</v>
      </c>
      <c r="M16" s="7">
        <f>SUMIFS('2023 Report Extract'!$M$2:$M$1051,'2023 Report Extract'!$C$2:$C$1051,$A16,'2023 Report Extract'!$E$2:$E$1051,M$1)</f>
        <v>0</v>
      </c>
      <c r="N16" s="7">
        <f>SUMIFS('2023 Report Extract'!$M$2:$M$1051,'2023 Report Extract'!$C$2:$C$1051,$A16,'2023 Report Extract'!$E$2:$E$1051,N$1)</f>
        <v>0</v>
      </c>
      <c r="O16" s="7">
        <f>SUMIFS('2023 Report Extract'!$M$2:$M$1051,'2023 Report Extract'!$C$2:$C$1051,$A16,'2023 Report Extract'!$E$2:$E$1051,O$1)</f>
        <v>0</v>
      </c>
      <c r="P16" s="7">
        <f>SUMIFS('2023 Report Extract'!$M$2:$M$1051,'2023 Report Extract'!$C$2:$C$1051,$A16,'2023 Report Extract'!$E$2:$E$1051,P$1)</f>
        <v>0</v>
      </c>
      <c r="Q16" s="7">
        <f>SUMIFS('2023 Report Extract'!$J$2:$J$1051,'2023 Report Extract'!$C$2:$C$1051,$A16)</f>
        <v>1348495</v>
      </c>
      <c r="R16" s="7">
        <f>SUMIFS('2023 Report Extract'!$F$2:$F$1051,'2023 Report Extract'!$C$2:$C$1051,$A16)</f>
        <v>0</v>
      </c>
      <c r="S16" s="286">
        <f t="shared" si="0"/>
        <v>1357398</v>
      </c>
    </row>
    <row r="17" spans="1:19" x14ac:dyDescent="0.25">
      <c r="A17">
        <v>38</v>
      </c>
      <c r="B17" t="str">
        <f>INDEX('2023 Report Extract'!$D$2:$D$1036,MATCH('2023 FM Disclosure'!$A17,'2023 Report Extract'!$C$2:$C$1036,0))</f>
        <v>Eatonville Electric Department</v>
      </c>
      <c r="C17" s="7">
        <f>SUMIFS('2023 Report Extract'!$M$2:$M$1051,'2023 Report Extract'!$C$2:$C$1051,$A17,'2023 Report Extract'!$E$2:$E$1051,C$1)</f>
        <v>0</v>
      </c>
      <c r="D17" s="7">
        <f>SUMIFS('2023 Report Extract'!$M$2:$M$1051,'2023 Report Extract'!$C$2:$C$1051,$A17,'2023 Report Extract'!$E$2:$E$1051,D$1)</f>
        <v>0</v>
      </c>
      <c r="E17" s="7">
        <f>SUMIFS('2023 Report Extract'!$M$2:$M$1051,'2023 Report Extract'!$C$2:$C$1051,$A17,'2023 Report Extract'!$E$2:$E$1051,E$1)</f>
        <v>0</v>
      </c>
      <c r="F17" s="7">
        <f>SUMIFS('2023 Report Extract'!$M$2:$M$1051,'2023 Report Extract'!$C$2:$C$1051,$A17,'2023 Report Extract'!$E$2:$E$1051,F$1)</f>
        <v>0</v>
      </c>
      <c r="G17" s="7">
        <f>SUMIFS('2023 Report Extract'!$M$2:$M$1051,'2023 Report Extract'!$C$2:$C$1051,$A17,'2023 Report Extract'!$E$2:$E$1051,G$1)</f>
        <v>22679</v>
      </c>
      <c r="H17" s="7">
        <f>SUMIFS('2023 Report Extract'!$M$2:$M$1051,'2023 Report Extract'!$C$2:$C$1051,$A17,'2023 Report Extract'!$E$2:$E$1051,H$1)</f>
        <v>0</v>
      </c>
      <c r="I17" s="7">
        <f>SUMIFS('2023 Report Extract'!$M$2:$M$1051,'2023 Report Extract'!$C$2:$C$1051,$A17,'2023 Report Extract'!$E$2:$E$1051,I$1)</f>
        <v>3271</v>
      </c>
      <c r="J17" s="7">
        <f>SUMIFS('2023 Report Extract'!$M$2:$M$1051,'2023 Report Extract'!$C$2:$C$1051,$A17,'2023 Report Extract'!$E$2:$E$1051,J$1)</f>
        <v>0</v>
      </c>
      <c r="K17" s="7">
        <f>SUMIFS('2023 Report Extract'!$M$2:$M$1051,'2023 Report Extract'!$C$2:$C$1051,$A17,'2023 Report Extract'!$E$2:$E$1051,K$1)</f>
        <v>0</v>
      </c>
      <c r="L17" s="7">
        <f>SUMIFS('2023 Report Extract'!$M$2:$M$1051,'2023 Report Extract'!$C$2:$C$1051,$A17,'2023 Report Extract'!$E$2:$E$1051,L$1)</f>
        <v>0</v>
      </c>
      <c r="M17" s="7">
        <f>SUMIFS('2023 Report Extract'!$M$2:$M$1051,'2023 Report Extract'!$C$2:$C$1051,$A17,'2023 Report Extract'!$E$2:$E$1051,M$1)</f>
        <v>0</v>
      </c>
      <c r="N17" s="7">
        <f>SUMIFS('2023 Report Extract'!$M$2:$M$1051,'2023 Report Extract'!$C$2:$C$1051,$A17,'2023 Report Extract'!$E$2:$E$1051,N$1)</f>
        <v>0</v>
      </c>
      <c r="O17" s="7">
        <f>SUMIFS('2023 Report Extract'!$M$2:$M$1051,'2023 Report Extract'!$C$2:$C$1051,$A17,'2023 Report Extract'!$E$2:$E$1051,O$1)</f>
        <v>0</v>
      </c>
      <c r="P17" s="7">
        <f>SUMIFS('2023 Report Extract'!$M$2:$M$1051,'2023 Report Extract'!$C$2:$C$1051,$A17,'2023 Report Extract'!$E$2:$E$1051,P$1)</f>
        <v>0</v>
      </c>
      <c r="Q17" s="7">
        <f>SUMIFS('2023 Report Extract'!$J$2:$J$1051,'2023 Report Extract'!$C$2:$C$1051,$A17)</f>
        <v>0</v>
      </c>
      <c r="R17" s="7">
        <f>SUMIFS('2023 Report Extract'!$F$2:$F$1051,'2023 Report Extract'!$C$2:$C$1051,$A17)</f>
        <v>3119</v>
      </c>
      <c r="S17" s="286">
        <f t="shared" si="0"/>
        <v>29069</v>
      </c>
    </row>
    <row r="18" spans="1:19" x14ac:dyDescent="0.25">
      <c r="A18">
        <v>39</v>
      </c>
      <c r="B18" t="str">
        <f>INDEX('2023 Report Extract'!$D$2:$D$1036,MATCH('2023 FM Disclosure'!$A18,'2023 Report Extract'!$C$2:$C$1036,0))</f>
        <v>Elmhurst Mutual Power &amp; Light</v>
      </c>
      <c r="C18" s="7">
        <f>SUMIFS('2023 Report Extract'!$M$2:$M$1051,'2023 Report Extract'!$C$2:$C$1051,$A18,'2023 Report Extract'!$E$2:$E$1051,C$1)</f>
        <v>0</v>
      </c>
      <c r="D18" s="7">
        <f>SUMIFS('2023 Report Extract'!$M$2:$M$1051,'2023 Report Extract'!$C$2:$C$1051,$A18,'2023 Report Extract'!$E$2:$E$1051,D$1)</f>
        <v>0</v>
      </c>
      <c r="E18" s="7">
        <f>SUMIFS('2023 Report Extract'!$M$2:$M$1051,'2023 Report Extract'!$C$2:$C$1051,$A18,'2023 Report Extract'!$E$2:$E$1051,E$1)</f>
        <v>0</v>
      </c>
      <c r="F18" s="7">
        <f>SUMIFS('2023 Report Extract'!$M$2:$M$1051,'2023 Report Extract'!$C$2:$C$1051,$A18,'2023 Report Extract'!$E$2:$E$1051,F$1)</f>
        <v>0</v>
      </c>
      <c r="G18" s="7">
        <f>SUMIFS('2023 Report Extract'!$M$2:$M$1051,'2023 Report Extract'!$C$2:$C$1051,$A18,'2023 Report Extract'!$E$2:$E$1051,G$1)</f>
        <v>226862</v>
      </c>
      <c r="H18" s="7">
        <f>SUMIFS('2023 Report Extract'!$M$2:$M$1051,'2023 Report Extract'!$C$2:$C$1051,$A18,'2023 Report Extract'!$E$2:$E$1051,H$1)</f>
        <v>0</v>
      </c>
      <c r="I18" s="7">
        <f>SUMIFS('2023 Report Extract'!$M$2:$M$1051,'2023 Report Extract'!$C$2:$C$1051,$A18,'2023 Report Extract'!$E$2:$E$1051,I$1)</f>
        <v>32720</v>
      </c>
      <c r="J18" s="7">
        <f>SUMIFS('2023 Report Extract'!$M$2:$M$1051,'2023 Report Extract'!$C$2:$C$1051,$A18,'2023 Report Extract'!$E$2:$E$1051,J$1)</f>
        <v>0</v>
      </c>
      <c r="K18" s="7">
        <f>SUMIFS('2023 Report Extract'!$M$2:$M$1051,'2023 Report Extract'!$C$2:$C$1051,$A18,'2023 Report Extract'!$E$2:$E$1051,K$1)</f>
        <v>0</v>
      </c>
      <c r="L18" s="7">
        <f>SUMIFS('2023 Report Extract'!$M$2:$M$1051,'2023 Report Extract'!$C$2:$C$1051,$A18,'2023 Report Extract'!$E$2:$E$1051,L$1)</f>
        <v>0</v>
      </c>
      <c r="M18" s="7">
        <f>SUMIFS('2023 Report Extract'!$M$2:$M$1051,'2023 Report Extract'!$C$2:$C$1051,$A18,'2023 Report Extract'!$E$2:$E$1051,M$1)</f>
        <v>0</v>
      </c>
      <c r="N18" s="7">
        <f>SUMIFS('2023 Report Extract'!$M$2:$M$1051,'2023 Report Extract'!$C$2:$C$1051,$A18,'2023 Report Extract'!$E$2:$E$1051,N$1)</f>
        <v>0</v>
      </c>
      <c r="O18" s="7">
        <f>SUMIFS('2023 Report Extract'!$M$2:$M$1051,'2023 Report Extract'!$C$2:$C$1051,$A18,'2023 Report Extract'!$E$2:$E$1051,O$1)</f>
        <v>0</v>
      </c>
      <c r="P18" s="7">
        <f>SUMIFS('2023 Report Extract'!$M$2:$M$1051,'2023 Report Extract'!$C$2:$C$1051,$A18,'2023 Report Extract'!$E$2:$E$1051,P$1)</f>
        <v>0</v>
      </c>
      <c r="Q18" s="7">
        <f>SUMIFS('2023 Report Extract'!$J$2:$J$1051,'2023 Report Extract'!$C$2:$C$1051,$A18)</f>
        <v>0</v>
      </c>
      <c r="R18" s="7">
        <f>SUMIFS('2023 Report Extract'!$F$2:$F$1051,'2023 Report Extract'!$C$2:$C$1051,$A18)</f>
        <v>31203</v>
      </c>
      <c r="S18" s="286">
        <f t="shared" si="0"/>
        <v>290785</v>
      </c>
    </row>
    <row r="19" spans="1:19" x14ac:dyDescent="0.25">
      <c r="A19">
        <v>41</v>
      </c>
      <c r="B19" t="str">
        <f>INDEX('2023 Report Extract'!$D$2:$D$1036,MATCH('2023 FM Disclosure'!$A19,'2023 Report Extract'!$C$2:$C$1036,0))</f>
        <v>Ellensburg Electric Division</v>
      </c>
      <c r="C19" s="7">
        <f>SUMIFS('2023 Report Extract'!$M$2:$M$1051,'2023 Report Extract'!$C$2:$C$1051,$A19,'2023 Report Extract'!$E$2:$E$1051,C$1)</f>
        <v>0</v>
      </c>
      <c r="D19" s="7">
        <f>SUMIFS('2023 Report Extract'!$M$2:$M$1051,'2023 Report Extract'!$C$2:$C$1051,$A19,'2023 Report Extract'!$E$2:$E$1051,D$1)</f>
        <v>0</v>
      </c>
      <c r="E19" s="7">
        <f>SUMIFS('2023 Report Extract'!$M$2:$M$1051,'2023 Report Extract'!$C$2:$C$1051,$A19,'2023 Report Extract'!$E$2:$E$1051,E$1)</f>
        <v>0</v>
      </c>
      <c r="F19" s="7">
        <f>SUMIFS('2023 Report Extract'!$M$2:$M$1051,'2023 Report Extract'!$C$2:$C$1051,$A19,'2023 Report Extract'!$E$2:$E$1051,F$1)</f>
        <v>0</v>
      </c>
      <c r="G19" s="7">
        <f>SUMIFS('2023 Report Extract'!$M$2:$M$1051,'2023 Report Extract'!$C$2:$C$1051,$A19,'2023 Report Extract'!$E$2:$E$1051,G$1)</f>
        <v>171783</v>
      </c>
      <c r="H19" s="7">
        <f>SUMIFS('2023 Report Extract'!$M$2:$M$1051,'2023 Report Extract'!$C$2:$C$1051,$A19,'2023 Report Extract'!$E$2:$E$1051,H$1)</f>
        <v>0</v>
      </c>
      <c r="I19" s="7">
        <f>SUMIFS('2023 Report Extract'!$M$2:$M$1051,'2023 Report Extract'!$C$2:$C$1051,$A19,'2023 Report Extract'!$E$2:$E$1051,I$1)</f>
        <v>24776</v>
      </c>
      <c r="J19" s="7">
        <f>SUMIFS('2023 Report Extract'!$M$2:$M$1051,'2023 Report Extract'!$C$2:$C$1051,$A19,'2023 Report Extract'!$E$2:$E$1051,J$1)</f>
        <v>0</v>
      </c>
      <c r="K19" s="7">
        <f>SUMIFS('2023 Report Extract'!$M$2:$M$1051,'2023 Report Extract'!$C$2:$C$1051,$A19,'2023 Report Extract'!$E$2:$E$1051,K$1)</f>
        <v>0</v>
      </c>
      <c r="L19" s="7">
        <f>SUMIFS('2023 Report Extract'!$M$2:$M$1051,'2023 Report Extract'!$C$2:$C$1051,$A19,'2023 Report Extract'!$E$2:$E$1051,L$1)</f>
        <v>0</v>
      </c>
      <c r="M19" s="7">
        <f>SUMIFS('2023 Report Extract'!$M$2:$M$1051,'2023 Report Extract'!$C$2:$C$1051,$A19,'2023 Report Extract'!$E$2:$E$1051,M$1)</f>
        <v>0</v>
      </c>
      <c r="N19" s="7">
        <f>SUMIFS('2023 Report Extract'!$M$2:$M$1051,'2023 Report Extract'!$C$2:$C$1051,$A19,'2023 Report Extract'!$E$2:$E$1051,N$1)</f>
        <v>0</v>
      </c>
      <c r="O19" s="7">
        <f>SUMIFS('2023 Report Extract'!$M$2:$M$1051,'2023 Report Extract'!$C$2:$C$1051,$A19,'2023 Report Extract'!$E$2:$E$1051,O$1)</f>
        <v>0</v>
      </c>
      <c r="P19" s="7">
        <f>SUMIFS('2023 Report Extract'!$M$2:$M$1051,'2023 Report Extract'!$C$2:$C$1051,$A19,'2023 Report Extract'!$E$2:$E$1051,P$1)</f>
        <v>0</v>
      </c>
      <c r="Q19" s="7">
        <f>SUMIFS('2023 Report Extract'!$J$2:$J$1051,'2023 Report Extract'!$C$2:$C$1051,$A19)</f>
        <v>0</v>
      </c>
      <c r="R19" s="7">
        <f>SUMIFS('2023 Report Extract'!$F$2:$F$1051,'2023 Report Extract'!$C$2:$C$1051,$A19)</f>
        <v>23628</v>
      </c>
      <c r="S19" s="286">
        <f t="shared" si="0"/>
        <v>220187</v>
      </c>
    </row>
    <row r="20" spans="1:19" x14ac:dyDescent="0.25">
      <c r="A20">
        <v>44</v>
      </c>
      <c r="B20" t="str">
        <f>INDEX('2023 Report Extract'!$D$2:$D$1036,MATCH('2023 FM Disclosure'!$A20,'2023 Report Extract'!$C$2:$C$1036,0))</f>
        <v>Ferry County PUD #1</v>
      </c>
      <c r="C20" s="7">
        <f>SUMIFS('2023 Report Extract'!$M$2:$M$1051,'2023 Report Extract'!$C$2:$C$1051,$A20,'2023 Report Extract'!$E$2:$E$1051,C$1)</f>
        <v>0</v>
      </c>
      <c r="D20" s="7">
        <f>SUMIFS('2023 Report Extract'!$M$2:$M$1051,'2023 Report Extract'!$C$2:$C$1051,$A20,'2023 Report Extract'!$E$2:$E$1051,D$1)</f>
        <v>0</v>
      </c>
      <c r="E20" s="7">
        <f>SUMIFS('2023 Report Extract'!$M$2:$M$1051,'2023 Report Extract'!$C$2:$C$1051,$A20,'2023 Report Extract'!$E$2:$E$1051,E$1)</f>
        <v>0</v>
      </c>
      <c r="F20" s="7">
        <f>SUMIFS('2023 Report Extract'!$M$2:$M$1051,'2023 Report Extract'!$C$2:$C$1051,$A20,'2023 Report Extract'!$E$2:$E$1051,F$1)</f>
        <v>0</v>
      </c>
      <c r="G20" s="7">
        <f>SUMIFS('2023 Report Extract'!$M$2:$M$1051,'2023 Report Extract'!$C$2:$C$1051,$A20,'2023 Report Extract'!$E$2:$E$1051,G$1)</f>
        <v>64487</v>
      </c>
      <c r="H20" s="7">
        <f>SUMIFS('2023 Report Extract'!$M$2:$M$1051,'2023 Report Extract'!$C$2:$C$1051,$A20,'2023 Report Extract'!$E$2:$E$1051,H$1)</f>
        <v>0</v>
      </c>
      <c r="I20" s="7">
        <f>SUMIFS('2023 Report Extract'!$M$2:$M$1051,'2023 Report Extract'!$C$2:$C$1051,$A20,'2023 Report Extract'!$E$2:$E$1051,I$1)</f>
        <v>9301</v>
      </c>
      <c r="J20" s="7">
        <f>SUMIFS('2023 Report Extract'!$M$2:$M$1051,'2023 Report Extract'!$C$2:$C$1051,$A20,'2023 Report Extract'!$E$2:$E$1051,J$1)</f>
        <v>0</v>
      </c>
      <c r="K20" s="7">
        <f>SUMIFS('2023 Report Extract'!$M$2:$M$1051,'2023 Report Extract'!$C$2:$C$1051,$A20,'2023 Report Extract'!$E$2:$E$1051,K$1)</f>
        <v>0</v>
      </c>
      <c r="L20" s="7">
        <f>SUMIFS('2023 Report Extract'!$M$2:$M$1051,'2023 Report Extract'!$C$2:$C$1051,$A20,'2023 Report Extract'!$E$2:$E$1051,L$1)</f>
        <v>0</v>
      </c>
      <c r="M20" s="7">
        <f>SUMIFS('2023 Report Extract'!$M$2:$M$1051,'2023 Report Extract'!$C$2:$C$1051,$A20,'2023 Report Extract'!$E$2:$E$1051,M$1)</f>
        <v>0</v>
      </c>
      <c r="N20" s="7">
        <f>SUMIFS('2023 Report Extract'!$M$2:$M$1051,'2023 Report Extract'!$C$2:$C$1051,$A20,'2023 Report Extract'!$E$2:$E$1051,N$1)</f>
        <v>0</v>
      </c>
      <c r="O20" s="7">
        <f>SUMIFS('2023 Report Extract'!$M$2:$M$1051,'2023 Report Extract'!$C$2:$C$1051,$A20,'2023 Report Extract'!$E$2:$E$1051,O$1)</f>
        <v>0</v>
      </c>
      <c r="P20" s="7">
        <f>SUMIFS('2023 Report Extract'!$M$2:$M$1051,'2023 Report Extract'!$C$2:$C$1051,$A20,'2023 Report Extract'!$E$2:$E$1051,P$1)</f>
        <v>0</v>
      </c>
      <c r="Q20" s="7">
        <f>SUMIFS('2023 Report Extract'!$J$2:$J$1051,'2023 Report Extract'!$C$2:$C$1051,$A20)</f>
        <v>0</v>
      </c>
      <c r="R20" s="7">
        <f>SUMIFS('2023 Report Extract'!$F$2:$F$1051,'2023 Report Extract'!$C$2:$C$1051,$A20)</f>
        <v>8870</v>
      </c>
      <c r="S20" s="286">
        <f t="shared" si="0"/>
        <v>82658</v>
      </c>
    </row>
    <row r="21" spans="1:19" x14ac:dyDescent="0.25">
      <c r="A21">
        <v>46</v>
      </c>
      <c r="B21" t="str">
        <f>INDEX('2023 Report Extract'!$D$2:$D$1036,MATCH('2023 FM Disclosure'!$A21,'2023 Report Extract'!$C$2:$C$1036,0))</f>
        <v>Franklin County PUD #1</v>
      </c>
      <c r="C21" s="7">
        <f>SUMIFS('2023 Report Extract'!$M$2:$M$1051,'2023 Report Extract'!$C$2:$C$1051,$A21,'2023 Report Extract'!$E$2:$E$1051,C$1)</f>
        <v>0</v>
      </c>
      <c r="D21" s="7">
        <f>SUMIFS('2023 Report Extract'!$M$2:$M$1051,'2023 Report Extract'!$C$2:$C$1051,$A21,'2023 Report Extract'!$E$2:$E$1051,D$1)</f>
        <v>0</v>
      </c>
      <c r="E21" s="7">
        <f>SUMIFS('2023 Report Extract'!$M$2:$M$1051,'2023 Report Extract'!$C$2:$C$1051,$A21,'2023 Report Extract'!$E$2:$E$1051,E$1)</f>
        <v>0</v>
      </c>
      <c r="F21" s="7">
        <f>SUMIFS('2023 Report Extract'!$M$2:$M$1051,'2023 Report Extract'!$C$2:$C$1051,$A21,'2023 Report Extract'!$E$2:$E$1051,F$1)</f>
        <v>0</v>
      </c>
      <c r="G21" s="7">
        <f>SUMIFS('2023 Report Extract'!$M$2:$M$1051,'2023 Report Extract'!$C$2:$C$1051,$A21,'2023 Report Extract'!$E$2:$E$1051,G$1)</f>
        <v>794625</v>
      </c>
      <c r="H21" s="7">
        <f>SUMIFS('2023 Report Extract'!$M$2:$M$1051,'2023 Report Extract'!$C$2:$C$1051,$A21,'2023 Report Extract'!$E$2:$E$1051,H$1)</f>
        <v>0</v>
      </c>
      <c r="I21" s="7">
        <f>SUMIFS('2023 Report Extract'!$M$2:$M$1051,'2023 Report Extract'!$C$2:$C$1051,$A21,'2023 Report Extract'!$E$2:$E$1051,I$1)</f>
        <v>113311</v>
      </c>
      <c r="J21" s="7">
        <f>SUMIFS('2023 Report Extract'!$M$2:$M$1051,'2023 Report Extract'!$C$2:$C$1051,$A21,'2023 Report Extract'!$E$2:$E$1051,J$1)</f>
        <v>0</v>
      </c>
      <c r="K21" s="7">
        <f>SUMIFS('2023 Report Extract'!$M$2:$M$1051,'2023 Report Extract'!$C$2:$C$1051,$A21,'2023 Report Extract'!$E$2:$E$1051,K$1)</f>
        <v>0</v>
      </c>
      <c r="L21" s="7">
        <f>SUMIFS('2023 Report Extract'!$M$2:$M$1051,'2023 Report Extract'!$C$2:$C$1051,$A21,'2023 Report Extract'!$E$2:$E$1051,L$1)</f>
        <v>0</v>
      </c>
      <c r="M21" s="7">
        <f>SUMIFS('2023 Report Extract'!$M$2:$M$1051,'2023 Report Extract'!$C$2:$C$1051,$A21,'2023 Report Extract'!$E$2:$E$1051,M$1)</f>
        <v>0</v>
      </c>
      <c r="N21" s="7">
        <f>SUMIFS('2023 Report Extract'!$M$2:$M$1051,'2023 Report Extract'!$C$2:$C$1051,$A21,'2023 Report Extract'!$E$2:$E$1051,N$1)</f>
        <v>0</v>
      </c>
      <c r="O21" s="7">
        <f>SUMIFS('2023 Report Extract'!$M$2:$M$1051,'2023 Report Extract'!$C$2:$C$1051,$A21,'2023 Report Extract'!$E$2:$E$1051,O$1)</f>
        <v>0</v>
      </c>
      <c r="P21" s="7">
        <f>SUMIFS('2023 Report Extract'!$M$2:$M$1051,'2023 Report Extract'!$C$2:$C$1051,$A21,'2023 Report Extract'!$E$2:$E$1051,P$1)</f>
        <v>41711</v>
      </c>
      <c r="Q21" s="7">
        <f>SUMIFS('2023 Report Extract'!$J$2:$J$1051,'2023 Report Extract'!$C$2:$C$1051,$A21)</f>
        <v>69997</v>
      </c>
      <c r="R21" s="7">
        <f>SUMIFS('2023 Report Extract'!$F$2:$F$1051,'2023 Report Extract'!$C$2:$C$1051,$A21)</f>
        <v>108059</v>
      </c>
      <c r="S21" s="286">
        <f t="shared" si="0"/>
        <v>1127703</v>
      </c>
    </row>
    <row r="22" spans="1:19" x14ac:dyDescent="0.25">
      <c r="A22">
        <v>47</v>
      </c>
      <c r="B22" t="str">
        <f>INDEX('2023 Report Extract'!$D$2:$D$1036,MATCH('2023 FM Disclosure'!$A22,'2023 Report Extract'!$C$2:$C$1036,0))</f>
        <v>Grays Harbor County PUD #1</v>
      </c>
      <c r="C22" s="7">
        <f>SUMIFS('2023 Report Extract'!$M$2:$M$1051,'2023 Report Extract'!$C$2:$C$1051,$A22,'2023 Report Extract'!$E$2:$E$1051,C$1)</f>
        <v>0</v>
      </c>
      <c r="D22" s="7">
        <f>SUMIFS('2023 Report Extract'!$M$2:$M$1051,'2023 Report Extract'!$C$2:$C$1051,$A22,'2023 Report Extract'!$E$2:$E$1051,D$1)</f>
        <v>0</v>
      </c>
      <c r="E22" s="7">
        <f>SUMIFS('2023 Report Extract'!$M$2:$M$1051,'2023 Report Extract'!$C$2:$C$1051,$A22,'2023 Report Extract'!$E$2:$E$1051,E$1)</f>
        <v>0</v>
      </c>
      <c r="F22" s="7">
        <f>SUMIFS('2023 Report Extract'!$M$2:$M$1051,'2023 Report Extract'!$C$2:$C$1051,$A22,'2023 Report Extract'!$E$2:$E$1051,F$1)</f>
        <v>0</v>
      </c>
      <c r="G22" s="7">
        <f>SUMIFS('2023 Report Extract'!$M$2:$M$1051,'2023 Report Extract'!$C$2:$C$1051,$A22,'2023 Report Extract'!$E$2:$E$1051,G$1)</f>
        <v>763966</v>
      </c>
      <c r="H22" s="7">
        <f>SUMIFS('2023 Report Extract'!$M$2:$M$1051,'2023 Report Extract'!$C$2:$C$1051,$A22,'2023 Report Extract'!$E$2:$E$1051,H$1)</f>
        <v>0</v>
      </c>
      <c r="I22" s="7">
        <f>SUMIFS('2023 Report Extract'!$M$2:$M$1051,'2023 Report Extract'!$C$2:$C$1051,$A22,'2023 Report Extract'!$E$2:$E$1051,I$1)</f>
        <v>109427</v>
      </c>
      <c r="J22" s="7">
        <f>SUMIFS('2023 Report Extract'!$M$2:$M$1051,'2023 Report Extract'!$C$2:$C$1051,$A22,'2023 Report Extract'!$E$2:$E$1051,J$1)</f>
        <v>0</v>
      </c>
      <c r="K22" s="7">
        <f>SUMIFS('2023 Report Extract'!$M$2:$M$1051,'2023 Report Extract'!$C$2:$C$1051,$A22,'2023 Report Extract'!$E$2:$E$1051,K$1)</f>
        <v>0</v>
      </c>
      <c r="L22" s="7">
        <f>SUMIFS('2023 Report Extract'!$M$2:$M$1051,'2023 Report Extract'!$C$2:$C$1051,$A22,'2023 Report Extract'!$E$2:$E$1051,L$1)</f>
        <v>0</v>
      </c>
      <c r="M22" s="7">
        <f>SUMIFS('2023 Report Extract'!$M$2:$M$1051,'2023 Report Extract'!$C$2:$C$1051,$A22,'2023 Report Extract'!$E$2:$E$1051,M$1)</f>
        <v>0</v>
      </c>
      <c r="N22" s="7">
        <f>SUMIFS('2023 Report Extract'!$M$2:$M$1051,'2023 Report Extract'!$C$2:$C$1051,$A22,'2023 Report Extract'!$E$2:$E$1051,N$1)</f>
        <v>0</v>
      </c>
      <c r="O22" s="7">
        <f>SUMIFS('2023 Report Extract'!$M$2:$M$1051,'2023 Report Extract'!$C$2:$C$1051,$A22,'2023 Report Extract'!$E$2:$E$1051,O$1)</f>
        <v>0</v>
      </c>
      <c r="P22" s="7">
        <f>SUMIFS('2023 Report Extract'!$M$2:$M$1051,'2023 Report Extract'!$C$2:$C$1051,$A22,'2023 Report Extract'!$E$2:$E$1051,P$1)</f>
        <v>31934</v>
      </c>
      <c r="Q22" s="7">
        <f>SUMIFS('2023 Report Extract'!$J$2:$J$1051,'2023 Report Extract'!$C$2:$C$1051,$A22)</f>
        <v>22919</v>
      </c>
      <c r="R22" s="7">
        <f>SUMIFS('2023 Report Extract'!$F$2:$F$1051,'2023 Report Extract'!$C$2:$C$1051,$A22)</f>
        <v>104355</v>
      </c>
      <c r="S22" s="286">
        <f t="shared" si="0"/>
        <v>1032601</v>
      </c>
    </row>
    <row r="23" spans="1:19" x14ac:dyDescent="0.25">
      <c r="A23">
        <v>48</v>
      </c>
      <c r="B23" t="str">
        <f>INDEX('2023 Report Extract'!$D$2:$D$1036,MATCH('2023 FM Disclosure'!$A23,'2023 Report Extract'!$C$2:$C$1036,0))</f>
        <v>Inland Power &amp; Light</v>
      </c>
      <c r="C23" s="7">
        <f>SUMIFS('2023 Report Extract'!$M$2:$M$1051,'2023 Report Extract'!$C$2:$C$1051,$A23,'2023 Report Extract'!$E$2:$E$1051,C$1)</f>
        <v>0</v>
      </c>
      <c r="D23" s="7">
        <f>SUMIFS('2023 Report Extract'!$M$2:$M$1051,'2023 Report Extract'!$C$2:$C$1051,$A23,'2023 Report Extract'!$E$2:$E$1051,D$1)</f>
        <v>0</v>
      </c>
      <c r="E23" s="7">
        <f>SUMIFS('2023 Report Extract'!$M$2:$M$1051,'2023 Report Extract'!$C$2:$C$1051,$A23,'2023 Report Extract'!$E$2:$E$1051,E$1)</f>
        <v>0</v>
      </c>
      <c r="F23" s="7">
        <f>SUMIFS('2023 Report Extract'!$M$2:$M$1051,'2023 Report Extract'!$C$2:$C$1051,$A23,'2023 Report Extract'!$E$2:$E$1051,F$1)</f>
        <v>0</v>
      </c>
      <c r="G23" s="7">
        <f>SUMIFS('2023 Report Extract'!$M$2:$M$1051,'2023 Report Extract'!$C$2:$C$1051,$A23,'2023 Report Extract'!$E$2:$E$1051,G$1)</f>
        <v>782685</v>
      </c>
      <c r="H23" s="7">
        <f>SUMIFS('2023 Report Extract'!$M$2:$M$1051,'2023 Report Extract'!$C$2:$C$1051,$A23,'2023 Report Extract'!$E$2:$E$1051,H$1)</f>
        <v>0</v>
      </c>
      <c r="I23" s="7">
        <f>SUMIFS('2023 Report Extract'!$M$2:$M$1051,'2023 Report Extract'!$C$2:$C$1051,$A23,'2023 Report Extract'!$E$2:$E$1051,I$1)</f>
        <v>112886</v>
      </c>
      <c r="J23" s="7">
        <f>SUMIFS('2023 Report Extract'!$M$2:$M$1051,'2023 Report Extract'!$C$2:$C$1051,$A23,'2023 Report Extract'!$E$2:$E$1051,J$1)</f>
        <v>0</v>
      </c>
      <c r="K23" s="7">
        <f>SUMIFS('2023 Report Extract'!$M$2:$M$1051,'2023 Report Extract'!$C$2:$C$1051,$A23,'2023 Report Extract'!$E$2:$E$1051,K$1)</f>
        <v>0</v>
      </c>
      <c r="L23" s="7">
        <f>SUMIFS('2023 Report Extract'!$M$2:$M$1051,'2023 Report Extract'!$C$2:$C$1051,$A23,'2023 Report Extract'!$E$2:$E$1051,L$1)</f>
        <v>0</v>
      </c>
      <c r="M23" s="7">
        <f>SUMIFS('2023 Report Extract'!$M$2:$M$1051,'2023 Report Extract'!$C$2:$C$1051,$A23,'2023 Report Extract'!$E$2:$E$1051,M$1)</f>
        <v>4620</v>
      </c>
      <c r="N23" s="7">
        <f>SUMIFS('2023 Report Extract'!$M$2:$M$1051,'2023 Report Extract'!$C$2:$C$1051,$A23,'2023 Report Extract'!$E$2:$E$1051,N$1)</f>
        <v>0</v>
      </c>
      <c r="O23" s="7">
        <f>SUMIFS('2023 Report Extract'!$M$2:$M$1051,'2023 Report Extract'!$C$2:$C$1051,$A23,'2023 Report Extract'!$E$2:$E$1051,O$1)</f>
        <v>0</v>
      </c>
      <c r="P23" s="7">
        <f>SUMIFS('2023 Report Extract'!$M$2:$M$1051,'2023 Report Extract'!$C$2:$C$1051,$A23,'2023 Report Extract'!$E$2:$E$1051,P$1)</f>
        <v>140165</v>
      </c>
      <c r="Q23" s="7">
        <f>SUMIFS('2023 Report Extract'!$J$2:$J$1051,'2023 Report Extract'!$C$2:$C$1051,$A23)</f>
        <v>0</v>
      </c>
      <c r="R23" s="7">
        <f>SUMIFS('2023 Report Extract'!$F$2:$F$1051,'2023 Report Extract'!$C$2:$C$1051,$A23)</f>
        <v>107653</v>
      </c>
      <c r="S23" s="286">
        <f t="shared" si="0"/>
        <v>1148009</v>
      </c>
    </row>
    <row r="24" spans="1:19" x14ac:dyDescent="0.25">
      <c r="A24">
        <v>52</v>
      </c>
      <c r="B24" t="str">
        <f>INDEX('2023 Report Extract'!$D$2:$D$1036,MATCH('2023 FM Disclosure'!$A24,'2023 Report Extract'!$C$2:$C$1036,0))</f>
        <v>Klickitat County PUD #1</v>
      </c>
      <c r="C24" s="7">
        <f>SUMIFS('2023 Report Extract'!$M$2:$M$1051,'2023 Report Extract'!$C$2:$C$1051,$A24,'2023 Report Extract'!$E$2:$E$1051,C$1)</f>
        <v>0</v>
      </c>
      <c r="D24" s="7">
        <f>SUMIFS('2023 Report Extract'!$M$2:$M$1051,'2023 Report Extract'!$C$2:$C$1051,$A24,'2023 Report Extract'!$E$2:$E$1051,D$1)</f>
        <v>0</v>
      </c>
      <c r="E24" s="7">
        <f>SUMIFS('2023 Report Extract'!$M$2:$M$1051,'2023 Report Extract'!$C$2:$C$1051,$A24,'2023 Report Extract'!$E$2:$E$1051,E$1)</f>
        <v>0</v>
      </c>
      <c r="F24" s="7">
        <f>SUMIFS('2023 Report Extract'!$M$2:$M$1051,'2023 Report Extract'!$C$2:$C$1051,$A24,'2023 Report Extract'!$E$2:$E$1051,F$1)</f>
        <v>0</v>
      </c>
      <c r="G24" s="7">
        <f>SUMIFS('2023 Report Extract'!$M$2:$M$1051,'2023 Report Extract'!$C$2:$C$1051,$A24,'2023 Report Extract'!$E$2:$E$1051,G$1)</f>
        <v>358144</v>
      </c>
      <c r="H24" s="7">
        <f>SUMIFS('2023 Report Extract'!$M$2:$M$1051,'2023 Report Extract'!$C$2:$C$1051,$A24,'2023 Report Extract'!$E$2:$E$1051,H$1)</f>
        <v>0</v>
      </c>
      <c r="I24" s="7">
        <f>SUMIFS('2023 Report Extract'!$M$2:$M$1051,'2023 Report Extract'!$C$2:$C$1051,$A24,'2023 Report Extract'!$E$2:$E$1051,I$1)</f>
        <v>45536</v>
      </c>
      <c r="J24" s="7">
        <f>SUMIFS('2023 Report Extract'!$M$2:$M$1051,'2023 Report Extract'!$C$2:$C$1051,$A24,'2023 Report Extract'!$E$2:$E$1051,J$1)</f>
        <v>0</v>
      </c>
      <c r="K24" s="7">
        <f>SUMIFS('2023 Report Extract'!$M$2:$M$1051,'2023 Report Extract'!$C$2:$C$1051,$A24,'2023 Report Extract'!$E$2:$E$1051,K$1)</f>
        <v>0</v>
      </c>
      <c r="L24" s="7">
        <f>SUMIFS('2023 Report Extract'!$M$2:$M$1051,'2023 Report Extract'!$C$2:$C$1051,$A24,'2023 Report Extract'!$E$2:$E$1051,L$1)</f>
        <v>0</v>
      </c>
      <c r="M24" s="7">
        <f>SUMIFS('2023 Report Extract'!$M$2:$M$1051,'2023 Report Extract'!$C$2:$C$1051,$A24,'2023 Report Extract'!$E$2:$E$1051,M$1)</f>
        <v>0</v>
      </c>
      <c r="N24" s="7">
        <f>SUMIFS('2023 Report Extract'!$M$2:$M$1051,'2023 Report Extract'!$C$2:$C$1051,$A24,'2023 Report Extract'!$E$2:$E$1051,N$1)</f>
        <v>0</v>
      </c>
      <c r="O24" s="7">
        <f>SUMIFS('2023 Report Extract'!$M$2:$M$1051,'2023 Report Extract'!$C$2:$C$1051,$A24,'2023 Report Extract'!$E$2:$E$1051,O$1)</f>
        <v>0</v>
      </c>
      <c r="P24" s="7">
        <f>SUMIFS('2023 Report Extract'!$M$2:$M$1051,'2023 Report Extract'!$C$2:$C$1051,$A24,'2023 Report Extract'!$E$2:$E$1051,P$1)</f>
        <v>0</v>
      </c>
      <c r="Q24" s="7">
        <f>SUMIFS('2023 Report Extract'!$J$2:$J$1051,'2023 Report Extract'!$C$2:$C$1051,$A24)</f>
        <v>65480</v>
      </c>
      <c r="R24" s="7">
        <f>SUMIFS('2023 Report Extract'!$F$2:$F$1051,'2023 Report Extract'!$C$2:$C$1051,$A24)</f>
        <v>43425</v>
      </c>
      <c r="S24" s="286">
        <f t="shared" si="0"/>
        <v>512585</v>
      </c>
    </row>
    <row r="25" spans="1:19" x14ac:dyDescent="0.25">
      <c r="A25">
        <v>54</v>
      </c>
      <c r="B25" t="str">
        <f>INDEX('2023 Report Extract'!$D$2:$D$1036,MATCH('2023 FM Disclosure'!$A25,'2023 Report Extract'!$C$2:$C$1036,0))</f>
        <v>Lakeview Light &amp; Power</v>
      </c>
      <c r="C25" s="7">
        <f>SUMIFS('2023 Report Extract'!$M$2:$M$1051,'2023 Report Extract'!$C$2:$C$1051,$A25,'2023 Report Extract'!$E$2:$E$1051,C$1)</f>
        <v>0</v>
      </c>
      <c r="D25" s="7">
        <f>SUMIFS('2023 Report Extract'!$M$2:$M$1051,'2023 Report Extract'!$C$2:$C$1051,$A25,'2023 Report Extract'!$E$2:$E$1051,D$1)</f>
        <v>0</v>
      </c>
      <c r="E25" s="7">
        <f>SUMIFS('2023 Report Extract'!$M$2:$M$1051,'2023 Report Extract'!$C$2:$C$1051,$A25,'2023 Report Extract'!$E$2:$E$1051,E$1)</f>
        <v>0</v>
      </c>
      <c r="F25" s="7">
        <f>SUMIFS('2023 Report Extract'!$M$2:$M$1051,'2023 Report Extract'!$C$2:$C$1051,$A25,'2023 Report Extract'!$E$2:$E$1051,F$1)</f>
        <v>0</v>
      </c>
      <c r="G25" s="7">
        <f>SUMIFS('2023 Report Extract'!$M$2:$M$1051,'2023 Report Extract'!$C$2:$C$1051,$A25,'2023 Report Extract'!$E$2:$E$1051,G$1)</f>
        <v>205607</v>
      </c>
      <c r="H25" s="7">
        <f>SUMIFS('2023 Report Extract'!$M$2:$M$1051,'2023 Report Extract'!$C$2:$C$1051,$A25,'2023 Report Extract'!$E$2:$E$1051,H$1)</f>
        <v>0</v>
      </c>
      <c r="I25" s="7">
        <f>SUMIFS('2023 Report Extract'!$M$2:$M$1051,'2023 Report Extract'!$C$2:$C$1051,$A25,'2023 Report Extract'!$E$2:$E$1051,I$1)</f>
        <v>29655</v>
      </c>
      <c r="J25" s="7">
        <f>SUMIFS('2023 Report Extract'!$M$2:$M$1051,'2023 Report Extract'!$C$2:$C$1051,$A25,'2023 Report Extract'!$E$2:$E$1051,J$1)</f>
        <v>0</v>
      </c>
      <c r="K25" s="7">
        <f>SUMIFS('2023 Report Extract'!$M$2:$M$1051,'2023 Report Extract'!$C$2:$C$1051,$A25,'2023 Report Extract'!$E$2:$E$1051,K$1)</f>
        <v>0</v>
      </c>
      <c r="L25" s="7">
        <f>SUMIFS('2023 Report Extract'!$M$2:$M$1051,'2023 Report Extract'!$C$2:$C$1051,$A25,'2023 Report Extract'!$E$2:$E$1051,L$1)</f>
        <v>0</v>
      </c>
      <c r="M25" s="7">
        <f>SUMIFS('2023 Report Extract'!$M$2:$M$1051,'2023 Report Extract'!$C$2:$C$1051,$A25,'2023 Report Extract'!$E$2:$E$1051,M$1)</f>
        <v>0</v>
      </c>
      <c r="N25" s="7">
        <f>SUMIFS('2023 Report Extract'!$M$2:$M$1051,'2023 Report Extract'!$C$2:$C$1051,$A25,'2023 Report Extract'!$E$2:$E$1051,N$1)</f>
        <v>0</v>
      </c>
      <c r="O25" s="7">
        <f>SUMIFS('2023 Report Extract'!$M$2:$M$1051,'2023 Report Extract'!$C$2:$C$1051,$A25,'2023 Report Extract'!$E$2:$E$1051,O$1)</f>
        <v>0</v>
      </c>
      <c r="P25" s="7">
        <f>SUMIFS('2023 Report Extract'!$M$2:$M$1051,'2023 Report Extract'!$C$2:$C$1051,$A25,'2023 Report Extract'!$E$2:$E$1051,P$1)</f>
        <v>0</v>
      </c>
      <c r="Q25" s="7">
        <f>SUMIFS('2023 Report Extract'!$J$2:$J$1051,'2023 Report Extract'!$C$2:$C$1051,$A25)</f>
        <v>0</v>
      </c>
      <c r="R25" s="7">
        <f>SUMIFS('2023 Report Extract'!$F$2:$F$1051,'2023 Report Extract'!$C$2:$C$1051,$A25)</f>
        <v>28280</v>
      </c>
      <c r="S25" s="286">
        <f t="shared" si="0"/>
        <v>263542</v>
      </c>
    </row>
    <row r="26" spans="1:19" x14ac:dyDescent="0.25">
      <c r="A26">
        <v>56</v>
      </c>
      <c r="B26" t="str">
        <f>INDEX('2023 Report Extract'!$D$2:$D$1036,MATCH('2023 FM Disclosure'!$A26,'2023 Report Extract'!$C$2:$C$1036,0))</f>
        <v>Lewis County PUD #1</v>
      </c>
      <c r="C26" s="7">
        <f>SUMIFS('2023 Report Extract'!$M$2:$M$1051,'2023 Report Extract'!$C$2:$C$1051,$A26,'2023 Report Extract'!$E$2:$E$1051,C$1)</f>
        <v>0</v>
      </c>
      <c r="D26" s="7">
        <f>SUMIFS('2023 Report Extract'!$M$2:$M$1051,'2023 Report Extract'!$C$2:$C$1051,$A26,'2023 Report Extract'!$E$2:$E$1051,D$1)</f>
        <v>0</v>
      </c>
      <c r="E26" s="7">
        <f>SUMIFS('2023 Report Extract'!$M$2:$M$1051,'2023 Report Extract'!$C$2:$C$1051,$A26,'2023 Report Extract'!$E$2:$E$1051,E$1)</f>
        <v>0</v>
      </c>
      <c r="F26" s="7">
        <f>SUMIFS('2023 Report Extract'!$M$2:$M$1051,'2023 Report Extract'!$C$2:$C$1051,$A26,'2023 Report Extract'!$E$2:$E$1051,F$1)</f>
        <v>0</v>
      </c>
      <c r="G26" s="7">
        <f>SUMIFS('2023 Report Extract'!$M$2:$M$1051,'2023 Report Extract'!$C$2:$C$1051,$A26,'2023 Report Extract'!$E$2:$E$1051,G$1)</f>
        <v>697840</v>
      </c>
      <c r="H26" s="7">
        <f>SUMIFS('2023 Report Extract'!$M$2:$M$1051,'2023 Report Extract'!$C$2:$C$1051,$A26,'2023 Report Extract'!$E$2:$E$1051,H$1)</f>
        <v>0</v>
      </c>
      <c r="I26" s="7">
        <f>SUMIFS('2023 Report Extract'!$M$2:$M$1051,'2023 Report Extract'!$C$2:$C$1051,$A26,'2023 Report Extract'!$E$2:$E$1051,I$1)</f>
        <v>100233</v>
      </c>
      <c r="J26" s="7">
        <f>SUMIFS('2023 Report Extract'!$M$2:$M$1051,'2023 Report Extract'!$C$2:$C$1051,$A26,'2023 Report Extract'!$E$2:$E$1051,J$1)</f>
        <v>0</v>
      </c>
      <c r="K26" s="7">
        <f>SUMIFS('2023 Report Extract'!$M$2:$M$1051,'2023 Report Extract'!$C$2:$C$1051,$A26,'2023 Report Extract'!$E$2:$E$1051,K$1)</f>
        <v>0</v>
      </c>
      <c r="L26" s="7">
        <f>SUMIFS('2023 Report Extract'!$M$2:$M$1051,'2023 Report Extract'!$C$2:$C$1051,$A26,'2023 Report Extract'!$E$2:$E$1051,L$1)</f>
        <v>0</v>
      </c>
      <c r="M26" s="7">
        <f>SUMIFS('2023 Report Extract'!$M$2:$M$1051,'2023 Report Extract'!$C$2:$C$1051,$A26,'2023 Report Extract'!$E$2:$E$1051,M$1)</f>
        <v>0</v>
      </c>
      <c r="N26" s="7">
        <f>SUMIFS('2023 Report Extract'!$M$2:$M$1051,'2023 Report Extract'!$C$2:$C$1051,$A26,'2023 Report Extract'!$E$2:$E$1051,N$1)</f>
        <v>0</v>
      </c>
      <c r="O26" s="7">
        <f>SUMIFS('2023 Report Extract'!$M$2:$M$1051,'2023 Report Extract'!$C$2:$C$1051,$A26,'2023 Report Extract'!$E$2:$E$1051,O$1)</f>
        <v>0</v>
      </c>
      <c r="P26" s="7">
        <f>SUMIFS('2023 Report Extract'!$M$2:$M$1051,'2023 Report Extract'!$C$2:$C$1051,$A26,'2023 Report Extract'!$E$2:$E$1051,P$1)</f>
        <v>10482</v>
      </c>
      <c r="Q26" s="7">
        <f>SUMIFS('2023 Report Extract'!$J$2:$J$1051,'2023 Report Extract'!$C$2:$C$1051,$A26)</f>
        <v>69589</v>
      </c>
      <c r="R26" s="7">
        <f>SUMIFS('2023 Report Extract'!$F$2:$F$1051,'2023 Report Extract'!$C$2:$C$1051,$A26)</f>
        <v>95586</v>
      </c>
      <c r="S26" s="286">
        <f t="shared" si="0"/>
        <v>973730</v>
      </c>
    </row>
    <row r="27" spans="1:19" x14ac:dyDescent="0.25">
      <c r="A27">
        <v>59</v>
      </c>
      <c r="B27" t="str">
        <f>INDEX('2023 Report Extract'!$D$2:$D$1036,MATCH('2023 FM Disclosure'!$A27,'2023 Report Extract'!$C$2:$C$1036,0))</f>
        <v>McCleary Light &amp; Power</v>
      </c>
      <c r="C27" s="7">
        <f>SUMIFS('2023 Report Extract'!$M$2:$M$1051,'2023 Report Extract'!$C$2:$C$1051,$A27,'2023 Report Extract'!$E$2:$E$1051,C$1)</f>
        <v>0</v>
      </c>
      <c r="D27" s="7">
        <f>SUMIFS('2023 Report Extract'!$M$2:$M$1051,'2023 Report Extract'!$C$2:$C$1051,$A27,'2023 Report Extract'!$E$2:$E$1051,D$1)</f>
        <v>0</v>
      </c>
      <c r="E27" s="7">
        <f>SUMIFS('2023 Report Extract'!$M$2:$M$1051,'2023 Report Extract'!$C$2:$C$1051,$A27,'2023 Report Extract'!$E$2:$E$1051,E$1)</f>
        <v>0</v>
      </c>
      <c r="F27" s="7">
        <f>SUMIFS('2023 Report Extract'!$M$2:$M$1051,'2023 Report Extract'!$C$2:$C$1051,$A27,'2023 Report Extract'!$E$2:$E$1051,F$1)</f>
        <v>0</v>
      </c>
      <c r="G27" s="7">
        <f>SUMIFS('2023 Report Extract'!$M$2:$M$1051,'2023 Report Extract'!$C$2:$C$1051,$A27,'2023 Report Extract'!$E$2:$E$1051,G$1)</f>
        <v>23783</v>
      </c>
      <c r="H27" s="7">
        <f>SUMIFS('2023 Report Extract'!$M$2:$M$1051,'2023 Report Extract'!$C$2:$C$1051,$A27,'2023 Report Extract'!$E$2:$E$1051,H$1)</f>
        <v>0</v>
      </c>
      <c r="I27" s="7">
        <f>SUMIFS('2023 Report Extract'!$M$2:$M$1051,'2023 Report Extract'!$C$2:$C$1051,$A27,'2023 Report Extract'!$E$2:$E$1051,I$1)</f>
        <v>3430</v>
      </c>
      <c r="J27" s="7">
        <f>SUMIFS('2023 Report Extract'!$M$2:$M$1051,'2023 Report Extract'!$C$2:$C$1051,$A27,'2023 Report Extract'!$E$2:$E$1051,J$1)</f>
        <v>0</v>
      </c>
      <c r="K27" s="7">
        <f>SUMIFS('2023 Report Extract'!$M$2:$M$1051,'2023 Report Extract'!$C$2:$C$1051,$A27,'2023 Report Extract'!$E$2:$E$1051,K$1)</f>
        <v>0</v>
      </c>
      <c r="L27" s="7">
        <f>SUMIFS('2023 Report Extract'!$M$2:$M$1051,'2023 Report Extract'!$C$2:$C$1051,$A27,'2023 Report Extract'!$E$2:$E$1051,L$1)</f>
        <v>0</v>
      </c>
      <c r="M27" s="7">
        <f>SUMIFS('2023 Report Extract'!$M$2:$M$1051,'2023 Report Extract'!$C$2:$C$1051,$A27,'2023 Report Extract'!$E$2:$E$1051,M$1)</f>
        <v>0</v>
      </c>
      <c r="N27" s="7">
        <f>SUMIFS('2023 Report Extract'!$M$2:$M$1051,'2023 Report Extract'!$C$2:$C$1051,$A27,'2023 Report Extract'!$E$2:$E$1051,N$1)</f>
        <v>0</v>
      </c>
      <c r="O27" s="7">
        <f>SUMIFS('2023 Report Extract'!$M$2:$M$1051,'2023 Report Extract'!$C$2:$C$1051,$A27,'2023 Report Extract'!$E$2:$E$1051,O$1)</f>
        <v>0</v>
      </c>
      <c r="P27" s="7">
        <f>SUMIFS('2023 Report Extract'!$M$2:$M$1051,'2023 Report Extract'!$C$2:$C$1051,$A27,'2023 Report Extract'!$E$2:$E$1051,P$1)</f>
        <v>0</v>
      </c>
      <c r="Q27" s="7">
        <f>SUMIFS('2023 Report Extract'!$J$2:$J$1051,'2023 Report Extract'!$C$2:$C$1051,$A27)</f>
        <v>0</v>
      </c>
      <c r="R27" s="7">
        <f>SUMIFS('2023 Report Extract'!$F$2:$F$1051,'2023 Report Extract'!$C$2:$C$1051,$A27)</f>
        <v>3271</v>
      </c>
      <c r="S27" s="286">
        <f t="shared" si="0"/>
        <v>30484</v>
      </c>
    </row>
    <row r="28" spans="1:19" x14ac:dyDescent="0.25">
      <c r="A28">
        <v>63</v>
      </c>
      <c r="B28" t="str">
        <f>INDEX('2023 Report Extract'!$D$2:$D$1036,MATCH('2023 FM Disclosure'!$A28,'2023 Report Extract'!$C$2:$C$1036,0))</f>
        <v>Milton Electric Division</v>
      </c>
      <c r="C28" s="7">
        <f>SUMIFS('2023 Report Extract'!$M$2:$M$1051,'2023 Report Extract'!$C$2:$C$1051,$A28,'2023 Report Extract'!$E$2:$E$1051,C$1)</f>
        <v>0</v>
      </c>
      <c r="D28" s="7">
        <f>SUMIFS('2023 Report Extract'!$M$2:$M$1051,'2023 Report Extract'!$C$2:$C$1051,$A28,'2023 Report Extract'!$E$2:$E$1051,D$1)</f>
        <v>0</v>
      </c>
      <c r="E28" s="7">
        <f>SUMIFS('2023 Report Extract'!$M$2:$M$1051,'2023 Report Extract'!$C$2:$C$1051,$A28,'2023 Report Extract'!$E$2:$E$1051,E$1)</f>
        <v>0</v>
      </c>
      <c r="F28" s="7">
        <f>SUMIFS('2023 Report Extract'!$M$2:$M$1051,'2023 Report Extract'!$C$2:$C$1051,$A28,'2023 Report Extract'!$E$2:$E$1051,F$1)</f>
        <v>0</v>
      </c>
      <c r="G28" s="7">
        <f>SUMIFS('2023 Report Extract'!$M$2:$M$1051,'2023 Report Extract'!$C$2:$C$1051,$A28,'2023 Report Extract'!$E$2:$E$1051,G$1)</f>
        <v>45000</v>
      </c>
      <c r="H28" s="7">
        <f>SUMIFS('2023 Report Extract'!$M$2:$M$1051,'2023 Report Extract'!$C$2:$C$1051,$A28,'2023 Report Extract'!$E$2:$E$1051,H$1)</f>
        <v>0</v>
      </c>
      <c r="I28" s="7">
        <f>SUMIFS('2023 Report Extract'!$M$2:$M$1051,'2023 Report Extract'!$C$2:$C$1051,$A28,'2023 Report Extract'!$E$2:$E$1051,I$1)</f>
        <v>6490</v>
      </c>
      <c r="J28" s="7">
        <f>SUMIFS('2023 Report Extract'!$M$2:$M$1051,'2023 Report Extract'!$C$2:$C$1051,$A28,'2023 Report Extract'!$E$2:$E$1051,J$1)</f>
        <v>0</v>
      </c>
      <c r="K28" s="7">
        <f>SUMIFS('2023 Report Extract'!$M$2:$M$1051,'2023 Report Extract'!$C$2:$C$1051,$A28,'2023 Report Extract'!$E$2:$E$1051,K$1)</f>
        <v>0</v>
      </c>
      <c r="L28" s="7">
        <f>SUMIFS('2023 Report Extract'!$M$2:$M$1051,'2023 Report Extract'!$C$2:$C$1051,$A28,'2023 Report Extract'!$E$2:$E$1051,L$1)</f>
        <v>0</v>
      </c>
      <c r="M28" s="7">
        <f>SUMIFS('2023 Report Extract'!$M$2:$M$1051,'2023 Report Extract'!$C$2:$C$1051,$A28,'2023 Report Extract'!$E$2:$E$1051,M$1)</f>
        <v>0</v>
      </c>
      <c r="N28" s="7">
        <f>SUMIFS('2023 Report Extract'!$M$2:$M$1051,'2023 Report Extract'!$C$2:$C$1051,$A28,'2023 Report Extract'!$E$2:$E$1051,N$1)</f>
        <v>0</v>
      </c>
      <c r="O28" s="7">
        <f>SUMIFS('2023 Report Extract'!$M$2:$M$1051,'2023 Report Extract'!$C$2:$C$1051,$A28,'2023 Report Extract'!$E$2:$E$1051,O$1)</f>
        <v>0</v>
      </c>
      <c r="P28" s="7">
        <f>SUMIFS('2023 Report Extract'!$M$2:$M$1051,'2023 Report Extract'!$C$2:$C$1051,$A28,'2023 Report Extract'!$E$2:$E$1051,P$1)</f>
        <v>0</v>
      </c>
      <c r="Q28" s="7">
        <f>SUMIFS('2023 Report Extract'!$J$2:$J$1051,'2023 Report Extract'!$C$2:$C$1051,$A28)</f>
        <v>0</v>
      </c>
      <c r="R28" s="7">
        <f>SUMIFS('2023 Report Extract'!$F$2:$F$1051,'2023 Report Extract'!$C$2:$C$1051,$A28)</f>
        <v>6189</v>
      </c>
      <c r="S28" s="286">
        <f t="shared" si="0"/>
        <v>57679</v>
      </c>
    </row>
    <row r="29" spans="1:19" x14ac:dyDescent="0.25">
      <c r="A29">
        <v>64</v>
      </c>
      <c r="B29" t="str">
        <f>INDEX('2023 Report Extract'!$D$2:$D$1036,MATCH('2023 FM Disclosure'!$A29,'2023 Report Extract'!$C$2:$C$1036,0))</f>
        <v>Modern Electric Water Company</v>
      </c>
      <c r="C29" s="7">
        <f>SUMIFS('2023 Report Extract'!$M$2:$M$1051,'2023 Report Extract'!$C$2:$C$1051,$A29,'2023 Report Extract'!$E$2:$E$1051,C$1)</f>
        <v>0</v>
      </c>
      <c r="D29" s="7">
        <f>SUMIFS('2023 Report Extract'!$M$2:$M$1051,'2023 Report Extract'!$C$2:$C$1051,$A29,'2023 Report Extract'!$E$2:$E$1051,D$1)</f>
        <v>0</v>
      </c>
      <c r="E29" s="7">
        <f>SUMIFS('2023 Report Extract'!$M$2:$M$1051,'2023 Report Extract'!$C$2:$C$1051,$A29,'2023 Report Extract'!$E$2:$E$1051,E$1)</f>
        <v>0</v>
      </c>
      <c r="F29" s="7">
        <f>SUMIFS('2023 Report Extract'!$M$2:$M$1051,'2023 Report Extract'!$C$2:$C$1051,$A29,'2023 Report Extract'!$E$2:$E$1051,F$1)</f>
        <v>0</v>
      </c>
      <c r="G29" s="7">
        <f>SUMIFS('2023 Report Extract'!$M$2:$M$1051,'2023 Report Extract'!$C$2:$C$1051,$A29,'2023 Report Extract'!$E$2:$E$1051,G$1)</f>
        <v>185471</v>
      </c>
      <c r="H29" s="7">
        <f>SUMIFS('2023 Report Extract'!$M$2:$M$1051,'2023 Report Extract'!$C$2:$C$1051,$A29,'2023 Report Extract'!$E$2:$E$1051,H$1)</f>
        <v>0</v>
      </c>
      <c r="I29" s="7">
        <f>SUMIFS('2023 Report Extract'!$M$2:$M$1051,'2023 Report Extract'!$C$2:$C$1051,$A29,'2023 Report Extract'!$E$2:$E$1051,I$1)</f>
        <v>26750</v>
      </c>
      <c r="J29" s="7">
        <f>SUMIFS('2023 Report Extract'!$M$2:$M$1051,'2023 Report Extract'!$C$2:$C$1051,$A29,'2023 Report Extract'!$E$2:$E$1051,J$1)</f>
        <v>0</v>
      </c>
      <c r="K29" s="7">
        <f>SUMIFS('2023 Report Extract'!$M$2:$M$1051,'2023 Report Extract'!$C$2:$C$1051,$A29,'2023 Report Extract'!$E$2:$E$1051,K$1)</f>
        <v>0</v>
      </c>
      <c r="L29" s="7">
        <f>SUMIFS('2023 Report Extract'!$M$2:$M$1051,'2023 Report Extract'!$C$2:$C$1051,$A29,'2023 Report Extract'!$E$2:$E$1051,L$1)</f>
        <v>0</v>
      </c>
      <c r="M29" s="7">
        <f>SUMIFS('2023 Report Extract'!$M$2:$M$1051,'2023 Report Extract'!$C$2:$C$1051,$A29,'2023 Report Extract'!$E$2:$E$1051,M$1)</f>
        <v>0</v>
      </c>
      <c r="N29" s="7">
        <f>SUMIFS('2023 Report Extract'!$M$2:$M$1051,'2023 Report Extract'!$C$2:$C$1051,$A29,'2023 Report Extract'!$E$2:$E$1051,N$1)</f>
        <v>0</v>
      </c>
      <c r="O29" s="7">
        <f>SUMIFS('2023 Report Extract'!$M$2:$M$1051,'2023 Report Extract'!$C$2:$C$1051,$A29,'2023 Report Extract'!$E$2:$E$1051,O$1)</f>
        <v>0</v>
      </c>
      <c r="P29" s="7">
        <f>SUMIFS('2023 Report Extract'!$M$2:$M$1051,'2023 Report Extract'!$C$2:$C$1051,$A29,'2023 Report Extract'!$E$2:$E$1051,P$1)</f>
        <v>0</v>
      </c>
      <c r="Q29" s="7">
        <f>SUMIFS('2023 Report Extract'!$J$2:$J$1051,'2023 Report Extract'!$C$2:$C$1051,$A29)</f>
        <v>0</v>
      </c>
      <c r="R29" s="7">
        <f>SUMIFS('2023 Report Extract'!$F$2:$F$1051,'2023 Report Extract'!$C$2:$C$1051,$A29)</f>
        <v>25510</v>
      </c>
      <c r="S29" s="286">
        <f t="shared" si="0"/>
        <v>237731</v>
      </c>
    </row>
    <row r="30" spans="1:19" x14ac:dyDescent="0.25">
      <c r="A30">
        <v>66</v>
      </c>
      <c r="B30" t="str">
        <f>INDEX('2023 Report Extract'!$D$2:$D$1036,MATCH('2023 FM Disclosure'!$A30,'2023 Report Extract'!$C$2:$C$1036,0))</f>
        <v>Nespelem Valley Elec Coop</v>
      </c>
      <c r="C30" s="7">
        <f>SUMIFS('2023 Report Extract'!$M$2:$M$1051,'2023 Report Extract'!$C$2:$C$1051,$A30,'2023 Report Extract'!$E$2:$E$1051,C$1)</f>
        <v>0</v>
      </c>
      <c r="D30" s="7">
        <f>SUMIFS('2023 Report Extract'!$M$2:$M$1051,'2023 Report Extract'!$C$2:$C$1051,$A30,'2023 Report Extract'!$E$2:$E$1051,D$1)</f>
        <v>0</v>
      </c>
      <c r="E30" s="7">
        <f>SUMIFS('2023 Report Extract'!$M$2:$M$1051,'2023 Report Extract'!$C$2:$C$1051,$A30,'2023 Report Extract'!$E$2:$E$1051,E$1)</f>
        <v>0</v>
      </c>
      <c r="F30" s="7">
        <f>SUMIFS('2023 Report Extract'!$M$2:$M$1051,'2023 Report Extract'!$C$2:$C$1051,$A30,'2023 Report Extract'!$E$2:$E$1051,F$1)</f>
        <v>0</v>
      </c>
      <c r="G30" s="7">
        <f>SUMIFS('2023 Report Extract'!$M$2:$M$1051,'2023 Report Extract'!$C$2:$C$1051,$A30,'2023 Report Extract'!$E$2:$E$1051,G$1)</f>
        <v>51474</v>
      </c>
      <c r="H30" s="7">
        <f>SUMIFS('2023 Report Extract'!$M$2:$M$1051,'2023 Report Extract'!$C$2:$C$1051,$A30,'2023 Report Extract'!$E$2:$E$1051,H$1)</f>
        <v>0</v>
      </c>
      <c r="I30" s="7">
        <f>SUMIFS('2023 Report Extract'!$M$2:$M$1051,'2023 Report Extract'!$C$2:$C$1051,$A30,'2023 Report Extract'!$E$2:$E$1051,I$1)</f>
        <v>7424</v>
      </c>
      <c r="J30" s="7">
        <f>SUMIFS('2023 Report Extract'!$M$2:$M$1051,'2023 Report Extract'!$C$2:$C$1051,$A30,'2023 Report Extract'!$E$2:$E$1051,J$1)</f>
        <v>0</v>
      </c>
      <c r="K30" s="7">
        <f>SUMIFS('2023 Report Extract'!$M$2:$M$1051,'2023 Report Extract'!$C$2:$C$1051,$A30,'2023 Report Extract'!$E$2:$E$1051,K$1)</f>
        <v>0</v>
      </c>
      <c r="L30" s="7">
        <f>SUMIFS('2023 Report Extract'!$M$2:$M$1051,'2023 Report Extract'!$C$2:$C$1051,$A30,'2023 Report Extract'!$E$2:$E$1051,L$1)</f>
        <v>0</v>
      </c>
      <c r="M30" s="7">
        <f>SUMIFS('2023 Report Extract'!$M$2:$M$1051,'2023 Report Extract'!$C$2:$C$1051,$A30,'2023 Report Extract'!$E$2:$E$1051,M$1)</f>
        <v>0</v>
      </c>
      <c r="N30" s="7">
        <f>SUMIFS('2023 Report Extract'!$M$2:$M$1051,'2023 Report Extract'!$C$2:$C$1051,$A30,'2023 Report Extract'!$E$2:$E$1051,N$1)</f>
        <v>0</v>
      </c>
      <c r="O30" s="7">
        <f>SUMIFS('2023 Report Extract'!$M$2:$M$1051,'2023 Report Extract'!$C$2:$C$1051,$A30,'2023 Report Extract'!$E$2:$E$1051,O$1)</f>
        <v>0</v>
      </c>
      <c r="P30" s="7">
        <f>SUMIFS('2023 Report Extract'!$M$2:$M$1051,'2023 Report Extract'!$C$2:$C$1051,$A30,'2023 Report Extract'!$E$2:$E$1051,P$1)</f>
        <v>0</v>
      </c>
      <c r="Q30" s="7">
        <f>SUMIFS('2023 Report Extract'!$J$2:$J$1051,'2023 Report Extract'!$C$2:$C$1051,$A30)</f>
        <v>0</v>
      </c>
      <c r="R30" s="7">
        <f>SUMIFS('2023 Report Extract'!$F$2:$F$1051,'2023 Report Extract'!$C$2:$C$1051,$A30)</f>
        <v>7080</v>
      </c>
      <c r="S30" s="286">
        <f t="shared" si="0"/>
        <v>65978</v>
      </c>
    </row>
    <row r="31" spans="1:19" x14ac:dyDescent="0.25">
      <c r="A31">
        <v>69</v>
      </c>
      <c r="B31" t="str">
        <f>INDEX('2023 Report Extract'!$D$2:$D$1036,MATCH('2023 FM Disclosure'!$A31,'2023 Report Extract'!$C$2:$C$1036,0))</f>
        <v>Northern Lights (WA)</v>
      </c>
      <c r="C31" s="7">
        <f>SUMIFS('2023 Report Extract'!$M$2:$M$1051,'2023 Report Extract'!$C$2:$C$1051,$A31,'2023 Report Extract'!$E$2:$E$1051,C$1)</f>
        <v>0</v>
      </c>
      <c r="D31" s="7">
        <f>SUMIFS('2023 Report Extract'!$M$2:$M$1051,'2023 Report Extract'!$C$2:$C$1051,$A31,'2023 Report Extract'!$E$2:$E$1051,D$1)</f>
        <v>0</v>
      </c>
      <c r="E31" s="7">
        <f>SUMIFS('2023 Report Extract'!$M$2:$M$1051,'2023 Report Extract'!$C$2:$C$1051,$A31,'2023 Report Extract'!$E$2:$E$1051,E$1)</f>
        <v>0</v>
      </c>
      <c r="F31" s="7">
        <f>SUMIFS('2023 Report Extract'!$M$2:$M$1051,'2023 Report Extract'!$C$2:$C$1051,$A31,'2023 Report Extract'!$E$2:$E$1051,F$1)</f>
        <v>0</v>
      </c>
      <c r="G31" s="7">
        <f>SUMIFS('2023 Report Extract'!$M$2:$M$1051,'2023 Report Extract'!$C$2:$C$1051,$A31,'2023 Report Extract'!$E$2:$E$1051,G$1)</f>
        <v>220</v>
      </c>
      <c r="H31" s="7">
        <f>SUMIFS('2023 Report Extract'!$M$2:$M$1051,'2023 Report Extract'!$C$2:$C$1051,$A31,'2023 Report Extract'!$E$2:$E$1051,H$1)</f>
        <v>0</v>
      </c>
      <c r="I31" s="7">
        <f>SUMIFS('2023 Report Extract'!$M$2:$M$1051,'2023 Report Extract'!$C$2:$C$1051,$A31,'2023 Report Extract'!$E$2:$E$1051,I$1)</f>
        <v>32</v>
      </c>
      <c r="J31" s="7">
        <f>SUMIFS('2023 Report Extract'!$M$2:$M$1051,'2023 Report Extract'!$C$2:$C$1051,$A31,'2023 Report Extract'!$E$2:$E$1051,J$1)</f>
        <v>0</v>
      </c>
      <c r="K31" s="7">
        <f>SUMIFS('2023 Report Extract'!$M$2:$M$1051,'2023 Report Extract'!$C$2:$C$1051,$A31,'2023 Report Extract'!$E$2:$E$1051,K$1)</f>
        <v>0</v>
      </c>
      <c r="L31" s="7">
        <f>SUMIFS('2023 Report Extract'!$M$2:$M$1051,'2023 Report Extract'!$C$2:$C$1051,$A31,'2023 Report Extract'!$E$2:$E$1051,L$1)</f>
        <v>0</v>
      </c>
      <c r="M31" s="7">
        <f>SUMIFS('2023 Report Extract'!$M$2:$M$1051,'2023 Report Extract'!$C$2:$C$1051,$A31,'2023 Report Extract'!$E$2:$E$1051,M$1)</f>
        <v>0</v>
      </c>
      <c r="N31" s="7">
        <f>SUMIFS('2023 Report Extract'!$M$2:$M$1051,'2023 Report Extract'!$C$2:$C$1051,$A31,'2023 Report Extract'!$E$2:$E$1051,N$1)</f>
        <v>0</v>
      </c>
      <c r="O31" s="7">
        <f>SUMIFS('2023 Report Extract'!$M$2:$M$1051,'2023 Report Extract'!$C$2:$C$1051,$A31,'2023 Report Extract'!$E$2:$E$1051,O$1)</f>
        <v>0</v>
      </c>
      <c r="P31" s="7">
        <f>SUMIFS('2023 Report Extract'!$M$2:$M$1051,'2023 Report Extract'!$C$2:$C$1051,$A31,'2023 Report Extract'!$E$2:$E$1051,P$1)</f>
        <v>0</v>
      </c>
      <c r="Q31" s="7">
        <f>SUMIFS('2023 Report Extract'!$J$2:$J$1051,'2023 Report Extract'!$C$2:$C$1051,$A31)</f>
        <v>4</v>
      </c>
      <c r="R31" s="7">
        <f>SUMIFS('2023 Report Extract'!$F$2:$F$1051,'2023 Report Extract'!$C$2:$C$1051,$A31)</f>
        <v>30</v>
      </c>
      <c r="S31" s="286">
        <f t="shared" si="0"/>
        <v>286</v>
      </c>
    </row>
    <row r="32" spans="1:19" x14ac:dyDescent="0.25">
      <c r="A32">
        <v>71</v>
      </c>
      <c r="B32" t="str">
        <f>INDEX('2023 Report Extract'!$D$2:$D$1036,MATCH('2023 FM Disclosure'!$A32,'2023 Report Extract'!$C$2:$C$1036,0))</f>
        <v>Ohop Mutual Light</v>
      </c>
      <c r="C32" s="7">
        <f>SUMIFS('2023 Report Extract'!$M$2:$M$1051,'2023 Report Extract'!$C$2:$C$1051,$A32,'2023 Report Extract'!$E$2:$E$1051,C$1)</f>
        <v>0</v>
      </c>
      <c r="D32" s="7">
        <f>SUMIFS('2023 Report Extract'!$M$2:$M$1051,'2023 Report Extract'!$C$2:$C$1051,$A32,'2023 Report Extract'!$E$2:$E$1051,D$1)</f>
        <v>0</v>
      </c>
      <c r="E32" s="7">
        <f>SUMIFS('2023 Report Extract'!$M$2:$M$1051,'2023 Report Extract'!$C$2:$C$1051,$A32,'2023 Report Extract'!$E$2:$E$1051,E$1)</f>
        <v>0</v>
      </c>
      <c r="F32" s="7">
        <f>SUMIFS('2023 Report Extract'!$M$2:$M$1051,'2023 Report Extract'!$C$2:$C$1051,$A32,'2023 Report Extract'!$E$2:$E$1051,F$1)</f>
        <v>0</v>
      </c>
      <c r="G32" s="7">
        <f>SUMIFS('2023 Report Extract'!$M$2:$M$1051,'2023 Report Extract'!$C$2:$C$1051,$A32,'2023 Report Extract'!$E$2:$E$1051,G$1)</f>
        <v>78766</v>
      </c>
      <c r="H32" s="7">
        <f>SUMIFS('2023 Report Extract'!$M$2:$M$1051,'2023 Report Extract'!$C$2:$C$1051,$A32,'2023 Report Extract'!$E$2:$E$1051,H$1)</f>
        <v>0</v>
      </c>
      <c r="I32" s="7">
        <f>SUMIFS('2023 Report Extract'!$M$2:$M$1051,'2023 Report Extract'!$C$2:$C$1051,$A32,'2023 Report Extract'!$E$2:$E$1051,I$1)</f>
        <v>11360</v>
      </c>
      <c r="J32" s="7">
        <f>SUMIFS('2023 Report Extract'!$M$2:$M$1051,'2023 Report Extract'!$C$2:$C$1051,$A32,'2023 Report Extract'!$E$2:$E$1051,J$1)</f>
        <v>0</v>
      </c>
      <c r="K32" s="7">
        <f>SUMIFS('2023 Report Extract'!$M$2:$M$1051,'2023 Report Extract'!$C$2:$C$1051,$A32,'2023 Report Extract'!$E$2:$E$1051,K$1)</f>
        <v>0</v>
      </c>
      <c r="L32" s="7">
        <f>SUMIFS('2023 Report Extract'!$M$2:$M$1051,'2023 Report Extract'!$C$2:$C$1051,$A32,'2023 Report Extract'!$E$2:$E$1051,L$1)</f>
        <v>0</v>
      </c>
      <c r="M32" s="7">
        <f>SUMIFS('2023 Report Extract'!$M$2:$M$1051,'2023 Report Extract'!$C$2:$C$1051,$A32,'2023 Report Extract'!$E$2:$E$1051,M$1)</f>
        <v>0</v>
      </c>
      <c r="N32" s="7">
        <f>SUMIFS('2023 Report Extract'!$M$2:$M$1051,'2023 Report Extract'!$C$2:$C$1051,$A32,'2023 Report Extract'!$E$2:$E$1051,N$1)</f>
        <v>0</v>
      </c>
      <c r="O32" s="7">
        <f>SUMIFS('2023 Report Extract'!$M$2:$M$1051,'2023 Report Extract'!$C$2:$C$1051,$A32,'2023 Report Extract'!$E$2:$E$1051,O$1)</f>
        <v>0</v>
      </c>
      <c r="P32" s="7">
        <f>SUMIFS('2023 Report Extract'!$M$2:$M$1051,'2023 Report Extract'!$C$2:$C$1051,$A32,'2023 Report Extract'!$E$2:$E$1051,P$1)</f>
        <v>0</v>
      </c>
      <c r="Q32" s="7">
        <f>SUMIFS('2023 Report Extract'!$J$2:$J$1051,'2023 Report Extract'!$C$2:$C$1051,$A32)</f>
        <v>0</v>
      </c>
      <c r="R32" s="7">
        <f>SUMIFS('2023 Report Extract'!$F$2:$F$1051,'2023 Report Extract'!$C$2:$C$1051,$A32)</f>
        <v>10834</v>
      </c>
      <c r="S32" s="286">
        <f t="shared" si="0"/>
        <v>100960</v>
      </c>
    </row>
    <row r="33" spans="1:19" x14ac:dyDescent="0.25">
      <c r="A33">
        <v>72</v>
      </c>
      <c r="B33" t="str">
        <f>INDEX('2023 Report Extract'!$D$2:$D$1036,MATCH('2023 FM Disclosure'!$A33,'2023 Report Extract'!$C$2:$C$1036,0))</f>
        <v>Okanogan County PUD #1</v>
      </c>
      <c r="C33" s="7">
        <f>SUMIFS('2023 Report Extract'!$M$2:$M$1051,'2023 Report Extract'!$C$2:$C$1051,$A33,'2023 Report Extract'!$E$2:$E$1051,C$1)</f>
        <v>0</v>
      </c>
      <c r="D33" s="7">
        <f>SUMIFS('2023 Report Extract'!$M$2:$M$1051,'2023 Report Extract'!$C$2:$C$1051,$A33,'2023 Report Extract'!$E$2:$E$1051,D$1)</f>
        <v>0</v>
      </c>
      <c r="E33" s="7">
        <f>SUMIFS('2023 Report Extract'!$M$2:$M$1051,'2023 Report Extract'!$C$2:$C$1051,$A33,'2023 Report Extract'!$E$2:$E$1051,E$1)</f>
        <v>0</v>
      </c>
      <c r="F33" s="7">
        <f>SUMIFS('2023 Report Extract'!$M$2:$M$1051,'2023 Report Extract'!$C$2:$C$1051,$A33,'2023 Report Extract'!$E$2:$E$1051,F$1)</f>
        <v>0</v>
      </c>
      <c r="G33" s="7">
        <f>SUMIFS('2023 Report Extract'!$M$2:$M$1051,'2023 Report Extract'!$C$2:$C$1051,$A33,'2023 Report Extract'!$E$2:$E$1051,G$1)</f>
        <v>304377</v>
      </c>
      <c r="H33" s="7">
        <f>SUMIFS('2023 Report Extract'!$M$2:$M$1051,'2023 Report Extract'!$C$2:$C$1051,$A33,'2023 Report Extract'!$E$2:$E$1051,H$1)</f>
        <v>0</v>
      </c>
      <c r="I33" s="7">
        <f>SUMIFS('2023 Report Extract'!$M$2:$M$1051,'2023 Report Extract'!$C$2:$C$1051,$A33,'2023 Report Extract'!$E$2:$E$1051,I$1)</f>
        <v>43900</v>
      </c>
      <c r="J33" s="7">
        <f>SUMIFS('2023 Report Extract'!$M$2:$M$1051,'2023 Report Extract'!$C$2:$C$1051,$A33,'2023 Report Extract'!$E$2:$E$1051,J$1)</f>
        <v>0</v>
      </c>
      <c r="K33" s="7">
        <f>SUMIFS('2023 Report Extract'!$M$2:$M$1051,'2023 Report Extract'!$C$2:$C$1051,$A33,'2023 Report Extract'!$E$2:$E$1051,K$1)</f>
        <v>0</v>
      </c>
      <c r="L33" s="7">
        <f>SUMIFS('2023 Report Extract'!$M$2:$M$1051,'2023 Report Extract'!$C$2:$C$1051,$A33,'2023 Report Extract'!$E$2:$E$1051,L$1)</f>
        <v>0</v>
      </c>
      <c r="M33" s="7">
        <f>SUMIFS('2023 Report Extract'!$M$2:$M$1051,'2023 Report Extract'!$C$2:$C$1051,$A33,'2023 Report Extract'!$E$2:$E$1051,M$1)</f>
        <v>0</v>
      </c>
      <c r="N33" s="7">
        <f>SUMIFS('2023 Report Extract'!$M$2:$M$1051,'2023 Report Extract'!$C$2:$C$1051,$A33,'2023 Report Extract'!$E$2:$E$1051,N$1)</f>
        <v>0</v>
      </c>
      <c r="O33" s="7">
        <f>SUMIFS('2023 Report Extract'!$M$2:$M$1051,'2023 Report Extract'!$C$2:$C$1051,$A33,'2023 Report Extract'!$E$2:$E$1051,O$1)</f>
        <v>0</v>
      </c>
      <c r="P33" s="7">
        <f>SUMIFS('2023 Report Extract'!$M$2:$M$1051,'2023 Report Extract'!$C$2:$C$1051,$A33,'2023 Report Extract'!$E$2:$E$1051,P$1)</f>
        <v>0</v>
      </c>
      <c r="Q33" s="7">
        <f>SUMIFS('2023 Report Extract'!$J$2:$J$1051,'2023 Report Extract'!$C$2:$C$1051,$A33)</f>
        <v>257925</v>
      </c>
      <c r="R33" s="7">
        <f>SUMIFS('2023 Report Extract'!$F$2:$F$1051,'2023 Report Extract'!$C$2:$C$1051,$A33)</f>
        <v>41865</v>
      </c>
      <c r="S33" s="286">
        <f t="shared" si="0"/>
        <v>648067</v>
      </c>
    </row>
    <row r="34" spans="1:19" x14ac:dyDescent="0.25">
      <c r="A34">
        <v>73</v>
      </c>
      <c r="B34" t="str">
        <f>INDEX('2023 Report Extract'!$D$2:$D$1036,MATCH('2023 FM Disclosure'!$A34,'2023 Report Extract'!$C$2:$C$1036,0))</f>
        <v>Okanogan County Electric Coop</v>
      </c>
      <c r="C34" s="7">
        <f>SUMIFS('2023 Report Extract'!$M$2:$M$1051,'2023 Report Extract'!$C$2:$C$1051,$A34,'2023 Report Extract'!$E$2:$E$1051,C$1)</f>
        <v>0</v>
      </c>
      <c r="D34" s="7">
        <f>SUMIFS('2023 Report Extract'!$M$2:$M$1051,'2023 Report Extract'!$C$2:$C$1051,$A34,'2023 Report Extract'!$E$2:$E$1051,D$1)</f>
        <v>0</v>
      </c>
      <c r="E34" s="7">
        <f>SUMIFS('2023 Report Extract'!$M$2:$M$1051,'2023 Report Extract'!$C$2:$C$1051,$A34,'2023 Report Extract'!$E$2:$E$1051,E$1)</f>
        <v>0</v>
      </c>
      <c r="F34" s="7">
        <f>SUMIFS('2023 Report Extract'!$M$2:$M$1051,'2023 Report Extract'!$C$2:$C$1051,$A34,'2023 Report Extract'!$E$2:$E$1051,F$1)</f>
        <v>0</v>
      </c>
      <c r="G34" s="7">
        <f>SUMIFS('2023 Report Extract'!$M$2:$M$1051,'2023 Report Extract'!$C$2:$C$1051,$A34,'2023 Report Extract'!$E$2:$E$1051,G$1)</f>
        <v>55707</v>
      </c>
      <c r="H34" s="7">
        <f>SUMIFS('2023 Report Extract'!$M$2:$M$1051,'2023 Report Extract'!$C$2:$C$1051,$A34,'2023 Report Extract'!$E$2:$E$1051,H$1)</f>
        <v>0</v>
      </c>
      <c r="I34" s="7">
        <f>SUMIFS('2023 Report Extract'!$M$2:$M$1051,'2023 Report Extract'!$C$2:$C$1051,$A34,'2023 Report Extract'!$E$2:$E$1051,I$1)</f>
        <v>8035</v>
      </c>
      <c r="J34" s="7">
        <f>SUMIFS('2023 Report Extract'!$M$2:$M$1051,'2023 Report Extract'!$C$2:$C$1051,$A34,'2023 Report Extract'!$E$2:$E$1051,J$1)</f>
        <v>0</v>
      </c>
      <c r="K34" s="7">
        <f>SUMIFS('2023 Report Extract'!$M$2:$M$1051,'2023 Report Extract'!$C$2:$C$1051,$A34,'2023 Report Extract'!$E$2:$E$1051,K$1)</f>
        <v>0</v>
      </c>
      <c r="L34" s="7">
        <f>SUMIFS('2023 Report Extract'!$M$2:$M$1051,'2023 Report Extract'!$C$2:$C$1051,$A34,'2023 Report Extract'!$E$2:$E$1051,L$1)</f>
        <v>0</v>
      </c>
      <c r="M34" s="7">
        <f>SUMIFS('2023 Report Extract'!$M$2:$M$1051,'2023 Report Extract'!$C$2:$C$1051,$A34,'2023 Report Extract'!$E$2:$E$1051,M$1)</f>
        <v>0</v>
      </c>
      <c r="N34" s="7">
        <f>SUMIFS('2023 Report Extract'!$M$2:$M$1051,'2023 Report Extract'!$C$2:$C$1051,$A34,'2023 Report Extract'!$E$2:$E$1051,N$1)</f>
        <v>0</v>
      </c>
      <c r="O34" s="7">
        <f>SUMIFS('2023 Report Extract'!$M$2:$M$1051,'2023 Report Extract'!$C$2:$C$1051,$A34,'2023 Report Extract'!$E$2:$E$1051,O$1)</f>
        <v>0</v>
      </c>
      <c r="P34" s="7">
        <f>SUMIFS('2023 Report Extract'!$M$2:$M$1051,'2023 Report Extract'!$C$2:$C$1051,$A34,'2023 Report Extract'!$E$2:$E$1051,P$1)</f>
        <v>0</v>
      </c>
      <c r="Q34" s="7">
        <f>SUMIFS('2023 Report Extract'!$J$2:$J$1051,'2023 Report Extract'!$C$2:$C$1051,$A34)</f>
        <v>1088</v>
      </c>
      <c r="R34" s="7">
        <f>SUMIFS('2023 Report Extract'!$F$2:$F$1051,'2023 Report Extract'!$C$2:$C$1051,$A34)</f>
        <v>7662</v>
      </c>
      <c r="S34" s="286">
        <f t="shared" si="0"/>
        <v>72492</v>
      </c>
    </row>
    <row r="35" spans="1:19" x14ac:dyDescent="0.25">
      <c r="A35">
        <v>76</v>
      </c>
      <c r="B35" t="str">
        <f>INDEX('2023 Report Extract'!$D$2:$D$1036,MATCH('2023 FM Disclosure'!$A35,'2023 Report Extract'!$C$2:$C$1036,0))</f>
        <v>Pacific County PUD #2</v>
      </c>
      <c r="C35" s="7">
        <f>SUMIFS('2023 Report Extract'!$M$2:$M$1051,'2023 Report Extract'!$C$2:$C$1051,$A35,'2023 Report Extract'!$E$2:$E$1051,C$1)</f>
        <v>0</v>
      </c>
      <c r="D35" s="7">
        <f>SUMIFS('2023 Report Extract'!$M$2:$M$1051,'2023 Report Extract'!$C$2:$C$1051,$A35,'2023 Report Extract'!$E$2:$E$1051,D$1)</f>
        <v>0</v>
      </c>
      <c r="E35" s="7">
        <f>SUMIFS('2023 Report Extract'!$M$2:$M$1051,'2023 Report Extract'!$C$2:$C$1051,$A35,'2023 Report Extract'!$E$2:$E$1051,E$1)</f>
        <v>0</v>
      </c>
      <c r="F35" s="7">
        <f>SUMIFS('2023 Report Extract'!$M$2:$M$1051,'2023 Report Extract'!$C$2:$C$1051,$A35,'2023 Report Extract'!$E$2:$E$1051,F$1)</f>
        <v>0</v>
      </c>
      <c r="G35" s="7">
        <f>SUMIFS('2023 Report Extract'!$M$2:$M$1051,'2023 Report Extract'!$C$2:$C$1051,$A35,'2023 Report Extract'!$E$2:$E$1051,G$1)</f>
        <v>228756</v>
      </c>
      <c r="H35" s="7">
        <f>SUMIFS('2023 Report Extract'!$M$2:$M$1051,'2023 Report Extract'!$C$2:$C$1051,$A35,'2023 Report Extract'!$E$2:$E$1051,H$1)</f>
        <v>0</v>
      </c>
      <c r="I35" s="7">
        <f>SUMIFS('2023 Report Extract'!$M$2:$M$1051,'2023 Report Extract'!$C$2:$C$1051,$A35,'2023 Report Extract'!$E$2:$E$1051,I$1)</f>
        <v>32993</v>
      </c>
      <c r="J35" s="7">
        <f>SUMIFS('2023 Report Extract'!$M$2:$M$1051,'2023 Report Extract'!$C$2:$C$1051,$A35,'2023 Report Extract'!$E$2:$E$1051,J$1)</f>
        <v>0</v>
      </c>
      <c r="K35" s="7">
        <f>SUMIFS('2023 Report Extract'!$M$2:$M$1051,'2023 Report Extract'!$C$2:$C$1051,$A35,'2023 Report Extract'!$E$2:$E$1051,K$1)</f>
        <v>0</v>
      </c>
      <c r="L35" s="7">
        <f>SUMIFS('2023 Report Extract'!$M$2:$M$1051,'2023 Report Extract'!$C$2:$C$1051,$A35,'2023 Report Extract'!$E$2:$E$1051,L$1)</f>
        <v>0</v>
      </c>
      <c r="M35" s="7">
        <f>SUMIFS('2023 Report Extract'!$M$2:$M$1051,'2023 Report Extract'!$C$2:$C$1051,$A35,'2023 Report Extract'!$E$2:$E$1051,M$1)</f>
        <v>0</v>
      </c>
      <c r="N35" s="7">
        <f>SUMIFS('2023 Report Extract'!$M$2:$M$1051,'2023 Report Extract'!$C$2:$C$1051,$A35,'2023 Report Extract'!$E$2:$E$1051,N$1)</f>
        <v>0</v>
      </c>
      <c r="O35" s="7">
        <f>SUMIFS('2023 Report Extract'!$M$2:$M$1051,'2023 Report Extract'!$C$2:$C$1051,$A35,'2023 Report Extract'!$E$2:$E$1051,O$1)</f>
        <v>0</v>
      </c>
      <c r="P35" s="7">
        <f>SUMIFS('2023 Report Extract'!$M$2:$M$1051,'2023 Report Extract'!$C$2:$C$1051,$A35,'2023 Report Extract'!$E$2:$E$1051,P$1)</f>
        <v>0</v>
      </c>
      <c r="Q35" s="7">
        <f>SUMIFS('2023 Report Extract'!$J$2:$J$1051,'2023 Report Extract'!$C$2:$C$1051,$A35)</f>
        <v>33009</v>
      </c>
      <c r="R35" s="7">
        <f>SUMIFS('2023 Report Extract'!$F$2:$F$1051,'2023 Report Extract'!$C$2:$C$1051,$A35)</f>
        <v>31464</v>
      </c>
      <c r="S35" s="286">
        <f t="shared" si="0"/>
        <v>326222</v>
      </c>
    </row>
    <row r="36" spans="1:19" x14ac:dyDescent="0.25">
      <c r="A36">
        <v>81</v>
      </c>
      <c r="B36" t="str">
        <f>INDEX('2023 Report Extract'!$D$2:$D$1036,MATCH('2023 FM Disclosure'!$A36,'2023 Report Extract'!$C$2:$C$1036,0))</f>
        <v>Parkland Light &amp; Water</v>
      </c>
      <c r="C36" s="7">
        <f>SUMIFS('2023 Report Extract'!$M$2:$M$1051,'2023 Report Extract'!$C$2:$C$1051,$A36,'2023 Report Extract'!$E$2:$E$1051,C$1)</f>
        <v>0</v>
      </c>
      <c r="D36" s="7">
        <f>SUMIFS('2023 Report Extract'!$M$2:$M$1051,'2023 Report Extract'!$C$2:$C$1051,$A36,'2023 Report Extract'!$E$2:$E$1051,D$1)</f>
        <v>0</v>
      </c>
      <c r="E36" s="7">
        <f>SUMIFS('2023 Report Extract'!$M$2:$M$1051,'2023 Report Extract'!$C$2:$C$1051,$A36,'2023 Report Extract'!$E$2:$E$1051,E$1)</f>
        <v>0</v>
      </c>
      <c r="F36" s="7">
        <f>SUMIFS('2023 Report Extract'!$M$2:$M$1051,'2023 Report Extract'!$C$2:$C$1051,$A36,'2023 Report Extract'!$E$2:$E$1051,F$1)</f>
        <v>0</v>
      </c>
      <c r="G36" s="7">
        <f>SUMIFS('2023 Report Extract'!$M$2:$M$1051,'2023 Report Extract'!$C$2:$C$1051,$A36,'2023 Report Extract'!$E$2:$E$1051,G$1)</f>
        <v>91847</v>
      </c>
      <c r="H36" s="7">
        <f>SUMIFS('2023 Report Extract'!$M$2:$M$1051,'2023 Report Extract'!$C$2:$C$1051,$A36,'2023 Report Extract'!$E$2:$E$1051,H$1)</f>
        <v>0</v>
      </c>
      <c r="I36" s="7">
        <f>SUMIFS('2023 Report Extract'!$M$2:$M$1051,'2023 Report Extract'!$C$2:$C$1051,$A36,'2023 Report Extract'!$E$2:$E$1051,I$1)</f>
        <v>13247</v>
      </c>
      <c r="J36" s="7">
        <f>SUMIFS('2023 Report Extract'!$M$2:$M$1051,'2023 Report Extract'!$C$2:$C$1051,$A36,'2023 Report Extract'!$E$2:$E$1051,J$1)</f>
        <v>0</v>
      </c>
      <c r="K36" s="7">
        <f>SUMIFS('2023 Report Extract'!$M$2:$M$1051,'2023 Report Extract'!$C$2:$C$1051,$A36,'2023 Report Extract'!$E$2:$E$1051,K$1)</f>
        <v>0</v>
      </c>
      <c r="L36" s="7">
        <f>SUMIFS('2023 Report Extract'!$M$2:$M$1051,'2023 Report Extract'!$C$2:$C$1051,$A36,'2023 Report Extract'!$E$2:$E$1051,L$1)</f>
        <v>0</v>
      </c>
      <c r="M36" s="7">
        <f>SUMIFS('2023 Report Extract'!$M$2:$M$1051,'2023 Report Extract'!$C$2:$C$1051,$A36,'2023 Report Extract'!$E$2:$E$1051,M$1)</f>
        <v>0</v>
      </c>
      <c r="N36" s="7">
        <f>SUMIFS('2023 Report Extract'!$M$2:$M$1051,'2023 Report Extract'!$C$2:$C$1051,$A36,'2023 Report Extract'!$E$2:$E$1051,N$1)</f>
        <v>0</v>
      </c>
      <c r="O36" s="7">
        <f>SUMIFS('2023 Report Extract'!$M$2:$M$1051,'2023 Report Extract'!$C$2:$C$1051,$A36,'2023 Report Extract'!$E$2:$E$1051,O$1)</f>
        <v>0</v>
      </c>
      <c r="P36" s="7">
        <f>SUMIFS('2023 Report Extract'!$M$2:$M$1051,'2023 Report Extract'!$C$2:$C$1051,$A36,'2023 Report Extract'!$E$2:$E$1051,P$1)</f>
        <v>0</v>
      </c>
      <c r="Q36" s="7">
        <f>SUMIFS('2023 Report Extract'!$J$2:$J$1051,'2023 Report Extract'!$C$2:$C$1051,$A36)</f>
        <v>0</v>
      </c>
      <c r="R36" s="7">
        <f>SUMIFS('2023 Report Extract'!$F$2:$F$1051,'2023 Report Extract'!$C$2:$C$1051,$A36)</f>
        <v>12633</v>
      </c>
      <c r="S36" s="286">
        <f t="shared" si="0"/>
        <v>117727</v>
      </c>
    </row>
    <row r="37" spans="1:19" x14ac:dyDescent="0.25">
      <c r="A37">
        <v>82</v>
      </c>
      <c r="B37" t="str">
        <f>INDEX('2023 Report Extract'!$D$2:$D$1036,MATCH('2023 FM Disclosure'!$A37,'2023 Report Extract'!$C$2:$C$1036,0))</f>
        <v>Grant County PUD #2</v>
      </c>
      <c r="C37" s="7">
        <f>SUMIFS('2023 Report Extract'!$M$2:$M$1051,'2023 Report Extract'!$C$2:$C$1051,$A37,'2023 Report Extract'!$E$2:$E$1051,C$1)</f>
        <v>0</v>
      </c>
      <c r="D37" s="7">
        <f>SUMIFS('2023 Report Extract'!$M$2:$M$1051,'2023 Report Extract'!$C$2:$C$1051,$A37,'2023 Report Extract'!$E$2:$E$1051,D$1)</f>
        <v>0</v>
      </c>
      <c r="E37" s="7">
        <f>SUMIFS('2023 Report Extract'!$M$2:$M$1051,'2023 Report Extract'!$C$2:$C$1051,$A37,'2023 Report Extract'!$E$2:$E$1051,E$1)</f>
        <v>0</v>
      </c>
      <c r="F37" s="7">
        <f>SUMIFS('2023 Report Extract'!$M$2:$M$1051,'2023 Report Extract'!$C$2:$C$1051,$A37,'2023 Report Extract'!$E$2:$E$1051,F$1)</f>
        <v>0</v>
      </c>
      <c r="G37" s="7">
        <f>SUMIFS('2023 Report Extract'!$M$2:$M$1051,'2023 Report Extract'!$C$2:$C$1051,$A37,'2023 Report Extract'!$E$2:$E$1051,G$1)</f>
        <v>922981</v>
      </c>
      <c r="H37" s="7">
        <f>SUMIFS('2023 Report Extract'!$M$2:$M$1051,'2023 Report Extract'!$C$2:$C$1051,$A37,'2023 Report Extract'!$E$2:$E$1051,H$1)</f>
        <v>0</v>
      </c>
      <c r="I37" s="7">
        <f>SUMIFS('2023 Report Extract'!$M$2:$M$1051,'2023 Report Extract'!$C$2:$C$1051,$A37,'2023 Report Extract'!$E$2:$E$1051,I$1)</f>
        <v>6541</v>
      </c>
      <c r="J37" s="7">
        <f>SUMIFS('2023 Report Extract'!$M$2:$M$1051,'2023 Report Extract'!$C$2:$C$1051,$A37,'2023 Report Extract'!$E$2:$E$1051,J$1)</f>
        <v>0</v>
      </c>
      <c r="K37" s="7">
        <f>SUMIFS('2023 Report Extract'!$M$2:$M$1051,'2023 Report Extract'!$C$2:$C$1051,$A37,'2023 Report Extract'!$E$2:$E$1051,K$1)</f>
        <v>0</v>
      </c>
      <c r="L37" s="7">
        <f>SUMIFS('2023 Report Extract'!$M$2:$M$1051,'2023 Report Extract'!$C$2:$C$1051,$A37,'2023 Report Extract'!$E$2:$E$1051,L$1)</f>
        <v>0</v>
      </c>
      <c r="M37" s="7">
        <f>SUMIFS('2023 Report Extract'!$M$2:$M$1051,'2023 Report Extract'!$C$2:$C$1051,$A37,'2023 Report Extract'!$E$2:$E$1051,M$1)</f>
        <v>0</v>
      </c>
      <c r="N37" s="7">
        <f>SUMIFS('2023 Report Extract'!$M$2:$M$1051,'2023 Report Extract'!$C$2:$C$1051,$A37,'2023 Report Extract'!$E$2:$E$1051,N$1)</f>
        <v>0</v>
      </c>
      <c r="O37" s="7">
        <f>SUMIFS('2023 Report Extract'!$M$2:$M$1051,'2023 Report Extract'!$C$2:$C$1051,$A37,'2023 Report Extract'!$E$2:$E$1051,O$1)</f>
        <v>0</v>
      </c>
      <c r="P37" s="7">
        <f>SUMIFS('2023 Report Extract'!$M$2:$M$1051,'2023 Report Extract'!$C$2:$C$1051,$A37,'2023 Report Extract'!$E$2:$E$1051,P$1)</f>
        <v>24520</v>
      </c>
      <c r="Q37" s="7">
        <f>SUMIFS('2023 Report Extract'!$J$2:$J$1051,'2023 Report Extract'!$C$2:$C$1051,$A37)</f>
        <v>5185366</v>
      </c>
      <c r="R37" s="7">
        <f>SUMIFS('2023 Report Extract'!$F$2:$F$1051,'2023 Report Extract'!$C$2:$C$1051,$A37)</f>
        <v>6238</v>
      </c>
      <c r="S37" s="286">
        <f t="shared" si="0"/>
        <v>6145646</v>
      </c>
    </row>
    <row r="38" spans="1:19" x14ac:dyDescent="0.25">
      <c r="A38">
        <v>83</v>
      </c>
      <c r="B38" t="str">
        <f>INDEX('2023 Report Extract'!$D$2:$D$1036,MATCH('2023 FM Disclosure'!$A38,'2023 Report Extract'!$C$2:$C$1036,0))</f>
        <v>Pend Oreille County PUD #1</v>
      </c>
      <c r="C38" s="7">
        <f>SUMIFS('2023 Report Extract'!$M$2:$M$1051,'2023 Report Extract'!$C$2:$C$1051,$A38,'2023 Report Extract'!$E$2:$E$1051,C$1)</f>
        <v>0</v>
      </c>
      <c r="D38" s="7">
        <f>SUMIFS('2023 Report Extract'!$M$2:$M$1051,'2023 Report Extract'!$C$2:$C$1051,$A38,'2023 Report Extract'!$E$2:$E$1051,D$1)</f>
        <v>0</v>
      </c>
      <c r="E38" s="7">
        <f>SUMIFS('2023 Report Extract'!$M$2:$M$1051,'2023 Report Extract'!$C$2:$C$1051,$A38,'2023 Report Extract'!$E$2:$E$1051,E$1)</f>
        <v>0</v>
      </c>
      <c r="F38" s="7">
        <f>SUMIFS('2023 Report Extract'!$M$2:$M$1051,'2023 Report Extract'!$C$2:$C$1051,$A38,'2023 Report Extract'!$E$2:$E$1051,F$1)</f>
        <v>0</v>
      </c>
      <c r="G38" s="7">
        <f>SUMIFS('2023 Report Extract'!$M$2:$M$1051,'2023 Report Extract'!$C$2:$C$1051,$A38,'2023 Report Extract'!$E$2:$E$1051,G$1)</f>
        <v>139437</v>
      </c>
      <c r="H38" s="7">
        <f>SUMIFS('2023 Report Extract'!$M$2:$M$1051,'2023 Report Extract'!$C$2:$C$1051,$A38,'2023 Report Extract'!$E$2:$E$1051,H$1)</f>
        <v>0</v>
      </c>
      <c r="I38" s="7">
        <f>SUMIFS('2023 Report Extract'!$M$2:$M$1051,'2023 Report Extract'!$C$2:$C$1051,$A38,'2023 Report Extract'!$E$2:$E$1051,I$1)</f>
        <v>20111</v>
      </c>
      <c r="J38" s="7">
        <f>SUMIFS('2023 Report Extract'!$M$2:$M$1051,'2023 Report Extract'!$C$2:$C$1051,$A38,'2023 Report Extract'!$E$2:$E$1051,J$1)</f>
        <v>0</v>
      </c>
      <c r="K38" s="7">
        <f>SUMIFS('2023 Report Extract'!$M$2:$M$1051,'2023 Report Extract'!$C$2:$C$1051,$A38,'2023 Report Extract'!$E$2:$E$1051,K$1)</f>
        <v>0</v>
      </c>
      <c r="L38" s="7">
        <f>SUMIFS('2023 Report Extract'!$M$2:$M$1051,'2023 Report Extract'!$C$2:$C$1051,$A38,'2023 Report Extract'!$E$2:$E$1051,L$1)</f>
        <v>0</v>
      </c>
      <c r="M38" s="7">
        <f>SUMIFS('2023 Report Extract'!$M$2:$M$1051,'2023 Report Extract'!$C$2:$C$1051,$A38,'2023 Report Extract'!$E$2:$E$1051,M$1)</f>
        <v>0</v>
      </c>
      <c r="N38" s="7">
        <f>SUMIFS('2023 Report Extract'!$M$2:$M$1051,'2023 Report Extract'!$C$2:$C$1051,$A38,'2023 Report Extract'!$E$2:$E$1051,N$1)</f>
        <v>0</v>
      </c>
      <c r="O38" s="7">
        <f>SUMIFS('2023 Report Extract'!$M$2:$M$1051,'2023 Report Extract'!$C$2:$C$1051,$A38,'2023 Report Extract'!$E$2:$E$1051,O$1)</f>
        <v>0</v>
      </c>
      <c r="P38" s="7">
        <f>SUMIFS('2023 Report Extract'!$M$2:$M$1051,'2023 Report Extract'!$C$2:$C$1051,$A38,'2023 Report Extract'!$E$2:$E$1051,P$1)</f>
        <v>0</v>
      </c>
      <c r="Q38" s="7">
        <f>SUMIFS('2023 Report Extract'!$J$2:$J$1051,'2023 Report Extract'!$C$2:$C$1051,$A38)</f>
        <v>534591</v>
      </c>
      <c r="R38" s="7">
        <f>SUMIFS('2023 Report Extract'!$F$2:$F$1051,'2023 Report Extract'!$C$2:$C$1051,$A38)</f>
        <v>19179</v>
      </c>
      <c r="S38" s="286">
        <f t="shared" si="0"/>
        <v>713318</v>
      </c>
    </row>
    <row r="39" spans="1:19" x14ac:dyDescent="0.25">
      <c r="A39">
        <v>84</v>
      </c>
      <c r="B39" t="str">
        <f>INDEX('2023 Report Extract'!$D$2:$D$1036,MATCH('2023 FM Disclosure'!$A39,'2023 Report Extract'!$C$2:$C$1036,0))</f>
        <v>Peninsula Light</v>
      </c>
      <c r="C39" s="7">
        <f>SUMIFS('2023 Report Extract'!$M$2:$M$1051,'2023 Report Extract'!$C$2:$C$1051,$A39,'2023 Report Extract'!$E$2:$E$1051,C$1)</f>
        <v>0</v>
      </c>
      <c r="D39" s="7">
        <f>SUMIFS('2023 Report Extract'!$M$2:$M$1051,'2023 Report Extract'!$C$2:$C$1051,$A39,'2023 Report Extract'!$E$2:$E$1051,D$1)</f>
        <v>0</v>
      </c>
      <c r="E39" s="7">
        <f>SUMIFS('2023 Report Extract'!$M$2:$M$1051,'2023 Report Extract'!$C$2:$C$1051,$A39,'2023 Report Extract'!$E$2:$E$1051,E$1)</f>
        <v>0</v>
      </c>
      <c r="F39" s="7">
        <f>SUMIFS('2023 Report Extract'!$M$2:$M$1051,'2023 Report Extract'!$C$2:$C$1051,$A39,'2023 Report Extract'!$E$2:$E$1051,F$1)</f>
        <v>0</v>
      </c>
      <c r="G39" s="7">
        <f>SUMIFS('2023 Report Extract'!$M$2:$M$1051,'2023 Report Extract'!$C$2:$C$1051,$A39,'2023 Report Extract'!$E$2:$E$1051,G$1)</f>
        <v>500523</v>
      </c>
      <c r="H39" s="7">
        <f>SUMIFS('2023 Report Extract'!$M$2:$M$1051,'2023 Report Extract'!$C$2:$C$1051,$A39,'2023 Report Extract'!$E$2:$E$1051,H$1)</f>
        <v>0</v>
      </c>
      <c r="I39" s="7">
        <f>SUMIFS('2023 Report Extract'!$M$2:$M$1051,'2023 Report Extract'!$C$2:$C$1051,$A39,'2023 Report Extract'!$E$2:$E$1051,I$1)</f>
        <v>72190</v>
      </c>
      <c r="J39" s="7">
        <f>SUMIFS('2023 Report Extract'!$M$2:$M$1051,'2023 Report Extract'!$C$2:$C$1051,$A39,'2023 Report Extract'!$E$2:$E$1051,J$1)</f>
        <v>0</v>
      </c>
      <c r="K39" s="7">
        <f>SUMIFS('2023 Report Extract'!$M$2:$M$1051,'2023 Report Extract'!$C$2:$C$1051,$A39,'2023 Report Extract'!$E$2:$E$1051,K$1)</f>
        <v>0</v>
      </c>
      <c r="L39" s="7">
        <f>SUMIFS('2023 Report Extract'!$M$2:$M$1051,'2023 Report Extract'!$C$2:$C$1051,$A39,'2023 Report Extract'!$E$2:$E$1051,L$1)</f>
        <v>0</v>
      </c>
      <c r="M39" s="7">
        <f>SUMIFS('2023 Report Extract'!$M$2:$M$1051,'2023 Report Extract'!$C$2:$C$1051,$A39,'2023 Report Extract'!$E$2:$E$1051,M$1)</f>
        <v>0</v>
      </c>
      <c r="N39" s="7">
        <f>SUMIFS('2023 Report Extract'!$M$2:$M$1051,'2023 Report Extract'!$C$2:$C$1051,$A39,'2023 Report Extract'!$E$2:$E$1051,N$1)</f>
        <v>0</v>
      </c>
      <c r="O39" s="7">
        <f>SUMIFS('2023 Report Extract'!$M$2:$M$1051,'2023 Report Extract'!$C$2:$C$1051,$A39,'2023 Report Extract'!$E$2:$E$1051,O$1)</f>
        <v>0</v>
      </c>
      <c r="P39" s="7">
        <f>SUMIFS('2023 Report Extract'!$M$2:$M$1051,'2023 Report Extract'!$C$2:$C$1051,$A39,'2023 Report Extract'!$E$2:$E$1051,P$1)</f>
        <v>0</v>
      </c>
      <c r="Q39" s="7">
        <f>SUMIFS('2023 Report Extract'!$J$2:$J$1051,'2023 Report Extract'!$C$2:$C$1051,$A39)</f>
        <v>0</v>
      </c>
      <c r="R39" s="7">
        <f>SUMIFS('2023 Report Extract'!$F$2:$F$1051,'2023 Report Extract'!$C$2:$C$1051,$A39)</f>
        <v>68844</v>
      </c>
      <c r="S39" s="286">
        <f t="shared" si="0"/>
        <v>641557</v>
      </c>
    </row>
    <row r="40" spans="1:19" x14ac:dyDescent="0.25">
      <c r="A40">
        <v>85</v>
      </c>
      <c r="B40" t="str">
        <f>INDEX('2023 Report Extract'!$D$2:$D$1036,MATCH('2023 FM Disclosure'!$A40,'2023 Report Extract'!$C$2:$C$1036,0))</f>
        <v>Asotin County PUD #1</v>
      </c>
      <c r="C40" s="7">
        <f>SUMIFS('2023 Report Extract'!$M$2:$M$1051,'2023 Report Extract'!$C$2:$C$1051,$A40,'2023 Report Extract'!$E$2:$E$1051,C$1)</f>
        <v>0</v>
      </c>
      <c r="D40" s="7">
        <f>SUMIFS('2023 Report Extract'!$M$2:$M$1051,'2023 Report Extract'!$C$2:$C$1051,$A40,'2023 Report Extract'!$E$2:$E$1051,D$1)</f>
        <v>0</v>
      </c>
      <c r="E40" s="7">
        <f>SUMIFS('2023 Report Extract'!$M$2:$M$1051,'2023 Report Extract'!$C$2:$C$1051,$A40,'2023 Report Extract'!$E$2:$E$1051,E$1)</f>
        <v>0</v>
      </c>
      <c r="F40" s="7">
        <f>SUMIFS('2023 Report Extract'!$M$2:$M$1051,'2023 Report Extract'!$C$2:$C$1051,$A40,'2023 Report Extract'!$E$2:$E$1051,F$1)</f>
        <v>0</v>
      </c>
      <c r="G40" s="7">
        <f>SUMIFS('2023 Report Extract'!$M$2:$M$1051,'2023 Report Extract'!$C$2:$C$1051,$A40,'2023 Report Extract'!$E$2:$E$1051,G$1)</f>
        <v>3699</v>
      </c>
      <c r="H40" s="7">
        <f>SUMIFS('2023 Report Extract'!$M$2:$M$1051,'2023 Report Extract'!$C$2:$C$1051,$A40,'2023 Report Extract'!$E$2:$E$1051,H$1)</f>
        <v>0</v>
      </c>
      <c r="I40" s="7">
        <f>SUMIFS('2023 Report Extract'!$M$2:$M$1051,'2023 Report Extract'!$C$2:$C$1051,$A40,'2023 Report Extract'!$E$2:$E$1051,I$1)</f>
        <v>533</v>
      </c>
      <c r="J40" s="7">
        <f>SUMIFS('2023 Report Extract'!$M$2:$M$1051,'2023 Report Extract'!$C$2:$C$1051,$A40,'2023 Report Extract'!$E$2:$E$1051,J$1)</f>
        <v>0</v>
      </c>
      <c r="K40" s="7">
        <f>SUMIFS('2023 Report Extract'!$M$2:$M$1051,'2023 Report Extract'!$C$2:$C$1051,$A40,'2023 Report Extract'!$E$2:$E$1051,K$1)</f>
        <v>0</v>
      </c>
      <c r="L40" s="7">
        <f>SUMIFS('2023 Report Extract'!$M$2:$M$1051,'2023 Report Extract'!$C$2:$C$1051,$A40,'2023 Report Extract'!$E$2:$E$1051,L$1)</f>
        <v>0</v>
      </c>
      <c r="M40" s="7">
        <f>SUMIFS('2023 Report Extract'!$M$2:$M$1051,'2023 Report Extract'!$C$2:$C$1051,$A40,'2023 Report Extract'!$E$2:$E$1051,M$1)</f>
        <v>0</v>
      </c>
      <c r="N40" s="7">
        <f>SUMIFS('2023 Report Extract'!$M$2:$M$1051,'2023 Report Extract'!$C$2:$C$1051,$A40,'2023 Report Extract'!$E$2:$E$1051,N$1)</f>
        <v>0</v>
      </c>
      <c r="O40" s="7">
        <f>SUMIFS('2023 Report Extract'!$M$2:$M$1051,'2023 Report Extract'!$C$2:$C$1051,$A40,'2023 Report Extract'!$E$2:$E$1051,O$1)</f>
        <v>0</v>
      </c>
      <c r="P40" s="7">
        <f>SUMIFS('2023 Report Extract'!$M$2:$M$1051,'2023 Report Extract'!$C$2:$C$1051,$A40,'2023 Report Extract'!$E$2:$E$1051,P$1)</f>
        <v>0</v>
      </c>
      <c r="Q40" s="7">
        <f>SUMIFS('2023 Report Extract'!$J$2:$J$1051,'2023 Report Extract'!$C$2:$C$1051,$A40)</f>
        <v>0</v>
      </c>
      <c r="R40" s="7">
        <f>SUMIFS('2023 Report Extract'!$F$2:$F$1051,'2023 Report Extract'!$C$2:$C$1051,$A40)</f>
        <v>509</v>
      </c>
      <c r="S40" s="286">
        <f t="shared" si="0"/>
        <v>4741</v>
      </c>
    </row>
    <row r="41" spans="1:19" x14ac:dyDescent="0.25">
      <c r="A41">
        <v>86</v>
      </c>
      <c r="B41" t="str">
        <f>INDEX('2023 Report Extract'!$D$2:$D$1036,MATCH('2023 FM Disclosure'!$A41,'2023 Report Extract'!$C$2:$C$1036,0))</f>
        <v>Port Angeles Light Operations</v>
      </c>
      <c r="C41" s="7">
        <f>SUMIFS('2023 Report Extract'!$M$2:$M$1051,'2023 Report Extract'!$C$2:$C$1051,$A41,'2023 Report Extract'!$E$2:$E$1051,C$1)</f>
        <v>0</v>
      </c>
      <c r="D41" s="7">
        <f>SUMIFS('2023 Report Extract'!$M$2:$M$1051,'2023 Report Extract'!$C$2:$C$1051,$A41,'2023 Report Extract'!$E$2:$E$1051,D$1)</f>
        <v>0</v>
      </c>
      <c r="E41" s="7">
        <f>SUMIFS('2023 Report Extract'!$M$2:$M$1051,'2023 Report Extract'!$C$2:$C$1051,$A41,'2023 Report Extract'!$E$2:$E$1051,E$1)</f>
        <v>0</v>
      </c>
      <c r="F41" s="7">
        <f>SUMIFS('2023 Report Extract'!$M$2:$M$1051,'2023 Report Extract'!$C$2:$C$1051,$A41,'2023 Report Extract'!$E$2:$E$1051,F$1)</f>
        <v>0</v>
      </c>
      <c r="G41" s="7">
        <f>SUMIFS('2023 Report Extract'!$M$2:$M$1051,'2023 Report Extract'!$C$2:$C$1051,$A41,'2023 Report Extract'!$E$2:$E$1051,G$1)</f>
        <v>311765</v>
      </c>
      <c r="H41" s="7">
        <f>SUMIFS('2023 Report Extract'!$M$2:$M$1051,'2023 Report Extract'!$C$2:$C$1051,$A41,'2023 Report Extract'!$E$2:$E$1051,H$1)</f>
        <v>0</v>
      </c>
      <c r="I41" s="7">
        <f>SUMIFS('2023 Report Extract'!$M$2:$M$1051,'2023 Report Extract'!$C$2:$C$1051,$A41,'2023 Report Extract'!$E$2:$E$1051,I$1)</f>
        <v>44966</v>
      </c>
      <c r="J41" s="7">
        <f>SUMIFS('2023 Report Extract'!$M$2:$M$1051,'2023 Report Extract'!$C$2:$C$1051,$A41,'2023 Report Extract'!$E$2:$E$1051,J$1)</f>
        <v>0</v>
      </c>
      <c r="K41" s="7">
        <f>SUMIFS('2023 Report Extract'!$M$2:$M$1051,'2023 Report Extract'!$C$2:$C$1051,$A41,'2023 Report Extract'!$E$2:$E$1051,K$1)</f>
        <v>0</v>
      </c>
      <c r="L41" s="7">
        <f>SUMIFS('2023 Report Extract'!$M$2:$M$1051,'2023 Report Extract'!$C$2:$C$1051,$A41,'2023 Report Extract'!$E$2:$E$1051,L$1)</f>
        <v>0</v>
      </c>
      <c r="M41" s="7">
        <f>SUMIFS('2023 Report Extract'!$M$2:$M$1051,'2023 Report Extract'!$C$2:$C$1051,$A41,'2023 Report Extract'!$E$2:$E$1051,M$1)</f>
        <v>0</v>
      </c>
      <c r="N41" s="7">
        <f>SUMIFS('2023 Report Extract'!$M$2:$M$1051,'2023 Report Extract'!$C$2:$C$1051,$A41,'2023 Report Extract'!$E$2:$E$1051,N$1)</f>
        <v>0</v>
      </c>
      <c r="O41" s="7">
        <f>SUMIFS('2023 Report Extract'!$M$2:$M$1051,'2023 Report Extract'!$C$2:$C$1051,$A41,'2023 Report Extract'!$E$2:$E$1051,O$1)</f>
        <v>0</v>
      </c>
      <c r="P41" s="7">
        <f>SUMIFS('2023 Report Extract'!$M$2:$M$1051,'2023 Report Extract'!$C$2:$C$1051,$A41,'2023 Report Extract'!$E$2:$E$1051,P$1)</f>
        <v>0</v>
      </c>
      <c r="Q41" s="7">
        <f>SUMIFS('2023 Report Extract'!$J$2:$J$1051,'2023 Report Extract'!$C$2:$C$1051,$A41)</f>
        <v>0</v>
      </c>
      <c r="R41" s="7">
        <f>SUMIFS('2023 Report Extract'!$F$2:$F$1051,'2023 Report Extract'!$C$2:$C$1051,$A41)</f>
        <v>42881</v>
      </c>
      <c r="S41" s="286">
        <f t="shared" si="0"/>
        <v>399612</v>
      </c>
    </row>
    <row r="42" spans="1:19" x14ac:dyDescent="0.25">
      <c r="A42">
        <v>88</v>
      </c>
      <c r="B42" t="str">
        <f>INDEX('2023 Report Extract'!$D$2:$D$1036,MATCH('2023 FM Disclosure'!$A42,'2023 Report Extract'!$C$2:$C$1036,0))</f>
        <v>Wahkiakum County PUD #1</v>
      </c>
      <c r="C42" s="7">
        <f>SUMIFS('2023 Report Extract'!$M$2:$M$1051,'2023 Report Extract'!$C$2:$C$1051,$A42,'2023 Report Extract'!$E$2:$E$1051,C$1)</f>
        <v>0</v>
      </c>
      <c r="D42" s="7">
        <f>SUMIFS('2023 Report Extract'!$M$2:$M$1051,'2023 Report Extract'!$C$2:$C$1051,$A42,'2023 Report Extract'!$E$2:$E$1051,D$1)</f>
        <v>0</v>
      </c>
      <c r="E42" s="7">
        <f>SUMIFS('2023 Report Extract'!$M$2:$M$1051,'2023 Report Extract'!$C$2:$C$1051,$A42,'2023 Report Extract'!$E$2:$E$1051,E$1)</f>
        <v>0</v>
      </c>
      <c r="F42" s="7">
        <f>SUMIFS('2023 Report Extract'!$M$2:$M$1051,'2023 Report Extract'!$C$2:$C$1051,$A42,'2023 Report Extract'!$E$2:$E$1051,F$1)</f>
        <v>0</v>
      </c>
      <c r="G42" s="7">
        <f>SUMIFS('2023 Report Extract'!$M$2:$M$1051,'2023 Report Extract'!$C$2:$C$1051,$A42,'2023 Report Extract'!$E$2:$E$1051,G$1)</f>
        <v>37864</v>
      </c>
      <c r="H42" s="7">
        <f>SUMIFS('2023 Report Extract'!$M$2:$M$1051,'2023 Report Extract'!$C$2:$C$1051,$A42,'2023 Report Extract'!$E$2:$E$1051,H$1)</f>
        <v>0</v>
      </c>
      <c r="I42" s="7">
        <f>SUMIFS('2023 Report Extract'!$M$2:$M$1051,'2023 Report Extract'!$C$2:$C$1051,$A42,'2023 Report Extract'!$E$2:$E$1051,I$1)</f>
        <v>5461</v>
      </c>
      <c r="J42" s="7">
        <f>SUMIFS('2023 Report Extract'!$M$2:$M$1051,'2023 Report Extract'!$C$2:$C$1051,$A42,'2023 Report Extract'!$E$2:$E$1051,J$1)</f>
        <v>0</v>
      </c>
      <c r="K42" s="7">
        <f>SUMIFS('2023 Report Extract'!$M$2:$M$1051,'2023 Report Extract'!$C$2:$C$1051,$A42,'2023 Report Extract'!$E$2:$E$1051,K$1)</f>
        <v>0</v>
      </c>
      <c r="L42" s="7">
        <f>SUMIFS('2023 Report Extract'!$M$2:$M$1051,'2023 Report Extract'!$C$2:$C$1051,$A42,'2023 Report Extract'!$E$2:$E$1051,L$1)</f>
        <v>0</v>
      </c>
      <c r="M42" s="7">
        <f>SUMIFS('2023 Report Extract'!$M$2:$M$1051,'2023 Report Extract'!$C$2:$C$1051,$A42,'2023 Report Extract'!$E$2:$E$1051,M$1)</f>
        <v>0</v>
      </c>
      <c r="N42" s="7">
        <f>SUMIFS('2023 Report Extract'!$M$2:$M$1051,'2023 Report Extract'!$C$2:$C$1051,$A42,'2023 Report Extract'!$E$2:$E$1051,N$1)</f>
        <v>0</v>
      </c>
      <c r="O42" s="7">
        <f>SUMIFS('2023 Report Extract'!$M$2:$M$1051,'2023 Report Extract'!$C$2:$C$1051,$A42,'2023 Report Extract'!$E$2:$E$1051,O$1)</f>
        <v>0</v>
      </c>
      <c r="P42" s="7">
        <f>SUMIFS('2023 Report Extract'!$M$2:$M$1051,'2023 Report Extract'!$C$2:$C$1051,$A42,'2023 Report Extract'!$E$2:$E$1051,P$1)</f>
        <v>0</v>
      </c>
      <c r="Q42" s="7">
        <f>SUMIFS('2023 Report Extract'!$J$2:$J$1051,'2023 Report Extract'!$C$2:$C$1051,$A42)</f>
        <v>0</v>
      </c>
      <c r="R42" s="7">
        <f>SUMIFS('2023 Report Extract'!$F$2:$F$1051,'2023 Report Extract'!$C$2:$C$1051,$A42)</f>
        <v>5208</v>
      </c>
      <c r="S42" s="286">
        <f t="shared" si="0"/>
        <v>48533</v>
      </c>
    </row>
    <row r="43" spans="1:19" x14ac:dyDescent="0.25">
      <c r="A43">
        <v>89</v>
      </c>
      <c r="B43" t="str">
        <f>INDEX('2023 Report Extract'!$D$2:$D$1036,MATCH('2023 FM Disclosure'!$A43,'2023 Report Extract'!$C$2:$C$1036,0))</f>
        <v>Mason County PUD #3</v>
      </c>
      <c r="C43" s="7">
        <f>SUMIFS('2023 Report Extract'!$M$2:$M$1051,'2023 Report Extract'!$C$2:$C$1051,$A43,'2023 Report Extract'!$E$2:$E$1051,C$1)</f>
        <v>0</v>
      </c>
      <c r="D43" s="7">
        <f>SUMIFS('2023 Report Extract'!$M$2:$M$1051,'2023 Report Extract'!$C$2:$C$1051,$A43,'2023 Report Extract'!$E$2:$E$1051,D$1)</f>
        <v>0</v>
      </c>
      <c r="E43" s="7">
        <f>SUMIFS('2023 Report Extract'!$M$2:$M$1051,'2023 Report Extract'!$C$2:$C$1051,$A43,'2023 Report Extract'!$E$2:$E$1051,E$1)</f>
        <v>0</v>
      </c>
      <c r="F43" s="7">
        <f>SUMIFS('2023 Report Extract'!$M$2:$M$1051,'2023 Report Extract'!$C$2:$C$1051,$A43,'2023 Report Extract'!$E$2:$E$1051,F$1)</f>
        <v>0</v>
      </c>
      <c r="G43" s="378">
        <f>SUMIFS('2023 Report Extract'!$M$2:$M$1051,'2023 Report Extract'!$C$2:$C$1051,$A43,'2023 Report Extract'!$E$2:$E$1051,G$1)</f>
        <v>492956</v>
      </c>
      <c r="H43" s="7">
        <f>SUMIFS('2023 Report Extract'!$M$2:$M$1051,'2023 Report Extract'!$C$2:$C$1051,$A43,'2023 Report Extract'!$E$2:$E$1051,H$1)</f>
        <v>0</v>
      </c>
      <c r="I43" s="378">
        <f>SUMIFS('2023 Report Extract'!$M$2:$M$1051,'2023 Report Extract'!$C$2:$C$1051,$A43,'2023 Report Extract'!$E$2:$E$1051,I$1)</f>
        <v>70226</v>
      </c>
      <c r="J43" s="7">
        <f>SUMIFS('2023 Report Extract'!$M$2:$M$1051,'2023 Report Extract'!$C$2:$C$1051,$A43,'2023 Report Extract'!$E$2:$E$1051,J$1)</f>
        <v>0</v>
      </c>
      <c r="K43" s="7">
        <f>SUMIFS('2023 Report Extract'!$M$2:$M$1051,'2023 Report Extract'!$C$2:$C$1051,$A43,'2023 Report Extract'!$E$2:$E$1051,K$1)</f>
        <v>0</v>
      </c>
      <c r="L43" s="7">
        <f>SUMIFS('2023 Report Extract'!$M$2:$M$1051,'2023 Report Extract'!$C$2:$C$1051,$A43,'2023 Report Extract'!$E$2:$E$1051,L$1)</f>
        <v>0</v>
      </c>
      <c r="M43" s="7">
        <f>SUMIFS('2023 Report Extract'!$M$2:$M$1051,'2023 Report Extract'!$C$2:$C$1051,$A43,'2023 Report Extract'!$E$2:$E$1051,M$1)</f>
        <v>156</v>
      </c>
      <c r="N43" s="7">
        <f>SUMIFS('2023 Report Extract'!$M$2:$M$1051,'2023 Report Extract'!$C$2:$C$1051,$A43,'2023 Report Extract'!$E$2:$E$1051,N$1)</f>
        <v>0</v>
      </c>
      <c r="O43" s="7">
        <f>SUMIFS('2023 Report Extract'!$M$2:$M$1051,'2023 Report Extract'!$C$2:$C$1051,$A43,'2023 Report Extract'!$E$2:$E$1051,O$1)</f>
        <v>0</v>
      </c>
      <c r="P43" s="378">
        <f>SUMIFS('2023 Report Extract'!$M$2:$M$1051,'2023 Report Extract'!$C$2:$C$1051,$A43,'2023 Report Extract'!$E$2:$E$1051,P$1)</f>
        <v>93488</v>
      </c>
      <c r="Q43" s="7">
        <f>SUMIFS('2023 Report Extract'!$J$2:$J$1051,'2023 Report Extract'!$C$2:$C$1051,$A43)</f>
        <v>0</v>
      </c>
      <c r="R43" s="378">
        <f>SUMIFS('2023 Report Extract'!$F$2:$F$1051,'2023 Report Extract'!$C$2:$C$1051,$A43)</f>
        <v>66971</v>
      </c>
      <c r="S43" s="379">
        <f t="shared" si="0"/>
        <v>723797</v>
      </c>
    </row>
    <row r="44" spans="1:19" x14ac:dyDescent="0.25">
      <c r="A44">
        <v>90</v>
      </c>
      <c r="B44" t="str">
        <f>INDEX('2023 Report Extract'!$D$2:$D$1036,MATCH('2023 FM Disclosure'!$A44,'2023 Report Extract'!$C$2:$C$1036,0))</f>
        <v>Puget Sound Energy</v>
      </c>
      <c r="C44" s="7">
        <f>SUMIFS('2023 Report Extract'!$M$2:$M$1051,'2023 Report Extract'!$C$2:$C$1051,$A44,'2023 Report Extract'!$E$2:$E$1051,C$1)</f>
        <v>454</v>
      </c>
      <c r="D44" s="7">
        <f>SUMIFS('2023 Report Extract'!$M$2:$M$1051,'2023 Report Extract'!$C$2:$C$1051,$A44,'2023 Report Extract'!$E$2:$E$1051,D$1)</f>
        <v>125738</v>
      </c>
      <c r="E44" s="7">
        <f>SUMIFS('2023 Report Extract'!$M$2:$M$1051,'2023 Report Extract'!$C$2:$C$1051,$A44,'2023 Report Extract'!$E$2:$E$1051,E$1)</f>
        <v>3663321</v>
      </c>
      <c r="F44" s="7">
        <f>SUMIFS('2023 Report Extract'!$M$2:$M$1051,'2023 Report Extract'!$C$2:$C$1051,$A44,'2023 Report Extract'!$E$2:$E$1051,F$1)</f>
        <v>0</v>
      </c>
      <c r="G44" s="7">
        <f>SUMIFS('2023 Report Extract'!$M$2:$M$1051,'2023 Report Extract'!$C$2:$C$1051,$A44,'2023 Report Extract'!$E$2:$E$1051,G$1)</f>
        <v>6152717</v>
      </c>
      <c r="H44" s="7">
        <f>SUMIFS('2023 Report Extract'!$M$2:$M$1051,'2023 Report Extract'!$C$2:$C$1051,$A44,'2023 Report Extract'!$E$2:$E$1051,H$1)</f>
        <v>6224678</v>
      </c>
      <c r="I44" s="7">
        <f>SUMIFS('2023 Report Extract'!$M$2:$M$1051,'2023 Report Extract'!$C$2:$C$1051,$A44,'2023 Report Extract'!$E$2:$E$1051,I$1)</f>
        <v>40594</v>
      </c>
      <c r="J44" s="7">
        <f>SUMIFS('2023 Report Extract'!$M$2:$M$1051,'2023 Report Extract'!$C$2:$C$1051,$A44,'2023 Report Extract'!$E$2:$E$1051,J$1)</f>
        <v>0</v>
      </c>
      <c r="K44" s="7">
        <f>SUMIFS('2023 Report Extract'!$M$2:$M$1051,'2023 Report Extract'!$C$2:$C$1051,$A44,'2023 Report Extract'!$E$2:$E$1051,K$1)</f>
        <v>50143</v>
      </c>
      <c r="L44" s="7">
        <f>SUMIFS('2023 Report Extract'!$M$2:$M$1051,'2023 Report Extract'!$C$2:$C$1051,$A44,'2023 Report Extract'!$E$2:$E$1051,L$1)</f>
        <v>13096</v>
      </c>
      <c r="M44" s="7">
        <f>SUMIFS('2023 Report Extract'!$M$2:$M$1051,'2023 Report Extract'!$C$2:$C$1051,$A44,'2023 Report Extract'!$E$2:$E$1051,M$1)</f>
        <v>1271</v>
      </c>
      <c r="N44" s="7">
        <f>SUMIFS('2023 Report Extract'!$M$2:$M$1051,'2023 Report Extract'!$C$2:$C$1051,$A44,'2023 Report Extract'!$E$2:$E$1051,N$1)</f>
        <v>0</v>
      </c>
      <c r="O44" s="7">
        <f>SUMIFS('2023 Report Extract'!$M$2:$M$1051,'2023 Report Extract'!$C$2:$C$1051,$A44,'2023 Report Extract'!$E$2:$E$1051,O$1)</f>
        <v>0</v>
      </c>
      <c r="P44" s="7">
        <f>SUMIFS('2023 Report Extract'!$M$2:$M$1051,'2023 Report Extract'!$C$2:$C$1051,$A44,'2023 Report Extract'!$E$2:$E$1051,P$1)</f>
        <v>4494409</v>
      </c>
      <c r="Q44" s="7">
        <f>SUMIFS('2023 Report Extract'!$J$2:$J$1051,'2023 Report Extract'!$C$2:$C$1051,$A44)</f>
        <v>0</v>
      </c>
      <c r="R44" s="7">
        <f>SUMIFS('2023 Report Extract'!$F$2:$F$1051,'2023 Report Extract'!$C$2:$C$1051,$A44)</f>
        <v>38712</v>
      </c>
      <c r="S44" s="286">
        <f t="shared" si="0"/>
        <v>20805133</v>
      </c>
    </row>
    <row r="45" spans="1:19" x14ac:dyDescent="0.25">
      <c r="A45">
        <v>91</v>
      </c>
      <c r="B45" t="str">
        <f>INDEX('2023 Report Extract'!$D$2:$D$1036,MATCH('2023 FM Disclosure'!$A45,'2023 Report Extract'!$C$2:$C$1036,0))</f>
        <v>Richland Energy Services</v>
      </c>
      <c r="C45" s="7">
        <f>SUMIFS('2023 Report Extract'!$M$2:$M$1051,'2023 Report Extract'!$C$2:$C$1051,$A45,'2023 Report Extract'!$E$2:$E$1051,C$1)</f>
        <v>0</v>
      </c>
      <c r="D45" s="7">
        <f>SUMIFS('2023 Report Extract'!$M$2:$M$1051,'2023 Report Extract'!$C$2:$C$1051,$A45,'2023 Report Extract'!$E$2:$E$1051,D$1)</f>
        <v>0</v>
      </c>
      <c r="E45" s="7">
        <f>SUMIFS('2023 Report Extract'!$M$2:$M$1051,'2023 Report Extract'!$C$2:$C$1051,$A45,'2023 Report Extract'!$E$2:$E$1051,E$1)</f>
        <v>0</v>
      </c>
      <c r="F45" s="7">
        <f>SUMIFS('2023 Report Extract'!$M$2:$M$1051,'2023 Report Extract'!$C$2:$C$1051,$A45,'2023 Report Extract'!$E$2:$E$1051,F$1)</f>
        <v>0</v>
      </c>
      <c r="G45" s="7">
        <f>SUMIFS('2023 Report Extract'!$M$2:$M$1051,'2023 Report Extract'!$C$2:$C$1051,$A45,'2023 Report Extract'!$E$2:$E$1051,G$1)</f>
        <v>734152</v>
      </c>
      <c r="H45" s="7">
        <f>SUMIFS('2023 Report Extract'!$M$2:$M$1051,'2023 Report Extract'!$C$2:$C$1051,$A45,'2023 Report Extract'!$E$2:$E$1051,H$1)</f>
        <v>0</v>
      </c>
      <c r="I45" s="7">
        <f>SUMIFS('2023 Report Extract'!$M$2:$M$1051,'2023 Report Extract'!$C$2:$C$1051,$A45,'2023 Report Extract'!$E$2:$E$1051,I$1)</f>
        <v>105886</v>
      </c>
      <c r="J45" s="7">
        <f>SUMIFS('2023 Report Extract'!$M$2:$M$1051,'2023 Report Extract'!$C$2:$C$1051,$A45,'2023 Report Extract'!$E$2:$E$1051,J$1)</f>
        <v>0</v>
      </c>
      <c r="K45" s="7">
        <f>SUMIFS('2023 Report Extract'!$M$2:$M$1051,'2023 Report Extract'!$C$2:$C$1051,$A45,'2023 Report Extract'!$E$2:$E$1051,K$1)</f>
        <v>729</v>
      </c>
      <c r="L45" s="7">
        <f>SUMIFS('2023 Report Extract'!$M$2:$M$1051,'2023 Report Extract'!$C$2:$C$1051,$A45,'2023 Report Extract'!$E$2:$E$1051,L$1)</f>
        <v>0</v>
      </c>
      <c r="M45" s="7">
        <f>SUMIFS('2023 Report Extract'!$M$2:$M$1051,'2023 Report Extract'!$C$2:$C$1051,$A45,'2023 Report Extract'!$E$2:$E$1051,M$1)</f>
        <v>5018</v>
      </c>
      <c r="N45" s="7">
        <f>SUMIFS('2023 Report Extract'!$M$2:$M$1051,'2023 Report Extract'!$C$2:$C$1051,$A45,'2023 Report Extract'!$E$2:$E$1051,N$1)</f>
        <v>0</v>
      </c>
      <c r="O45" s="7">
        <f>SUMIFS('2023 Report Extract'!$M$2:$M$1051,'2023 Report Extract'!$C$2:$C$1051,$A45,'2023 Report Extract'!$E$2:$E$1051,O$1)</f>
        <v>0</v>
      </c>
      <c r="P45" s="7">
        <f>SUMIFS('2023 Report Extract'!$M$2:$M$1051,'2023 Report Extract'!$C$2:$C$1051,$A45,'2023 Report Extract'!$E$2:$E$1051,P$1)</f>
        <v>0</v>
      </c>
      <c r="Q45" s="7">
        <f>SUMIFS('2023 Report Extract'!$J$2:$J$1051,'2023 Report Extract'!$C$2:$C$1051,$A45)</f>
        <v>52416</v>
      </c>
      <c r="R45" s="7">
        <f>SUMIFS('2023 Report Extract'!$F$2:$F$1051,'2023 Report Extract'!$C$2:$C$1051,$A45)</f>
        <v>100978</v>
      </c>
      <c r="S45" s="286">
        <f t="shared" si="0"/>
        <v>999179</v>
      </c>
    </row>
    <row r="46" spans="1:19" x14ac:dyDescent="0.25">
      <c r="A46">
        <v>92</v>
      </c>
      <c r="B46" t="str">
        <f>INDEX('2023 Report Extract'!$D$2:$D$1036,MATCH('2023 FM Disclosure'!$A46,'2023 Report Extract'!$C$2:$C$1036,0))</f>
        <v>Ruston, Town of</v>
      </c>
      <c r="C46" s="7">
        <f>SUMIFS('2023 Report Extract'!$M$2:$M$1051,'2023 Report Extract'!$C$2:$C$1051,$A46,'2023 Report Extract'!$E$2:$E$1051,C$1)</f>
        <v>0</v>
      </c>
      <c r="D46" s="7">
        <f>SUMIFS('2023 Report Extract'!$M$2:$M$1051,'2023 Report Extract'!$C$2:$C$1051,$A46,'2023 Report Extract'!$E$2:$E$1051,D$1)</f>
        <v>4</v>
      </c>
      <c r="E46" s="7">
        <f>SUMIFS('2023 Report Extract'!$M$2:$M$1051,'2023 Report Extract'!$C$2:$C$1051,$A46,'2023 Report Extract'!$E$2:$E$1051,E$1)</f>
        <v>0</v>
      </c>
      <c r="F46" s="7">
        <f>SUMIFS('2023 Report Extract'!$M$2:$M$1051,'2023 Report Extract'!$C$2:$C$1051,$A46,'2023 Report Extract'!$E$2:$E$1051,F$1)</f>
        <v>0</v>
      </c>
      <c r="G46" s="7">
        <f>SUMIFS('2023 Report Extract'!$M$2:$M$1051,'2023 Report Extract'!$C$2:$C$1051,$A46,'2023 Report Extract'!$E$2:$E$1051,G$1)</f>
        <v>7827</v>
      </c>
      <c r="H46" s="7">
        <f>SUMIFS('2023 Report Extract'!$M$2:$M$1051,'2023 Report Extract'!$C$2:$C$1051,$A46,'2023 Report Extract'!$E$2:$E$1051,H$1)</f>
        <v>0</v>
      </c>
      <c r="I46" s="7">
        <f>SUMIFS('2023 Report Extract'!$M$2:$M$1051,'2023 Report Extract'!$C$2:$C$1051,$A46,'2023 Report Extract'!$E$2:$E$1051,I$1)</f>
        <v>657</v>
      </c>
      <c r="J46" s="7">
        <f>SUMIFS('2023 Report Extract'!$M$2:$M$1051,'2023 Report Extract'!$C$2:$C$1051,$A46,'2023 Report Extract'!$E$2:$E$1051,J$1)</f>
        <v>0</v>
      </c>
      <c r="K46" s="7">
        <f>SUMIFS('2023 Report Extract'!$M$2:$M$1051,'2023 Report Extract'!$C$2:$C$1051,$A46,'2023 Report Extract'!$E$2:$E$1051,K$1)</f>
        <v>0</v>
      </c>
      <c r="L46" s="7">
        <f>SUMIFS('2023 Report Extract'!$M$2:$M$1051,'2023 Report Extract'!$C$2:$C$1051,$A46,'2023 Report Extract'!$E$2:$E$1051,L$1)</f>
        <v>0</v>
      </c>
      <c r="M46" s="7">
        <f>SUMIFS('2023 Report Extract'!$M$2:$M$1051,'2023 Report Extract'!$C$2:$C$1051,$A46,'2023 Report Extract'!$E$2:$E$1051,M$1)</f>
        <v>107</v>
      </c>
      <c r="N46" s="7">
        <f>SUMIFS('2023 Report Extract'!$M$2:$M$1051,'2023 Report Extract'!$C$2:$C$1051,$A46,'2023 Report Extract'!$E$2:$E$1051,N$1)</f>
        <v>0</v>
      </c>
      <c r="O46" s="7">
        <f>SUMIFS('2023 Report Extract'!$M$2:$M$1051,'2023 Report Extract'!$C$2:$C$1051,$A46,'2023 Report Extract'!$E$2:$E$1051,O$1)</f>
        <v>0</v>
      </c>
      <c r="P46" s="7">
        <f>SUMIFS('2023 Report Extract'!$M$2:$M$1051,'2023 Report Extract'!$C$2:$C$1051,$A46,'2023 Report Extract'!$E$2:$E$1051,P$1)</f>
        <v>1166</v>
      </c>
      <c r="Q46" s="7">
        <f>SUMIFS('2023 Report Extract'!$J$2:$J$1051,'2023 Report Extract'!$C$2:$C$1051,$A46)</f>
        <v>0</v>
      </c>
      <c r="R46" s="7">
        <f>SUMIFS('2023 Report Extract'!$F$2:$F$1051,'2023 Report Extract'!$C$2:$C$1051,$A46)</f>
        <v>627</v>
      </c>
      <c r="S46" s="286">
        <f t="shared" si="0"/>
        <v>10388</v>
      </c>
    </row>
    <row r="47" spans="1:19" x14ac:dyDescent="0.25">
      <c r="A47">
        <v>95</v>
      </c>
      <c r="B47" t="str">
        <f>INDEX('2023 Report Extract'!$D$2:$D$1036,MATCH('2023 FM Disclosure'!$A47,'2023 Report Extract'!$C$2:$C$1036,0))</f>
        <v>Seattle City Light</v>
      </c>
      <c r="C47" s="7">
        <f>SUMIFS('2023 Report Extract'!$M$2:$M$1051,'2023 Report Extract'!$C$2:$C$1051,$A47,'2023 Report Extract'!$E$2:$E$1051,C$1)</f>
        <v>91147</v>
      </c>
      <c r="D47" s="7">
        <f>SUMIFS('2023 Report Extract'!$M$2:$M$1051,'2023 Report Extract'!$C$2:$C$1051,$A47,'2023 Report Extract'!$E$2:$E$1051,D$1)</f>
        <v>0</v>
      </c>
      <c r="E47" s="7">
        <f>SUMIFS('2023 Report Extract'!$M$2:$M$1051,'2023 Report Extract'!$C$2:$C$1051,$A47,'2023 Report Extract'!$E$2:$E$1051,E$1)</f>
        <v>0</v>
      </c>
      <c r="F47" s="7">
        <f>SUMIFS('2023 Report Extract'!$M$2:$M$1051,'2023 Report Extract'!$C$2:$C$1051,$A47,'2023 Report Extract'!$E$2:$E$1051,F$1)</f>
        <v>0</v>
      </c>
      <c r="G47" s="7">
        <f>SUMIFS('2023 Report Extract'!$M$2:$M$1051,'2023 Report Extract'!$C$2:$C$1051,$A47,'2023 Report Extract'!$E$2:$E$1051,G$1)</f>
        <v>7497314</v>
      </c>
      <c r="H47" s="7">
        <f>SUMIFS('2023 Report Extract'!$M$2:$M$1051,'2023 Report Extract'!$C$2:$C$1051,$A47,'2023 Report Extract'!$E$2:$E$1051,H$1)</f>
        <v>0</v>
      </c>
      <c r="I47" s="7">
        <f>SUMIFS('2023 Report Extract'!$M$2:$M$1051,'2023 Report Extract'!$C$2:$C$1051,$A47,'2023 Report Extract'!$E$2:$E$1051,I$1)</f>
        <v>445831</v>
      </c>
      <c r="J47" s="7">
        <f>SUMIFS('2023 Report Extract'!$M$2:$M$1051,'2023 Report Extract'!$C$2:$C$1051,$A47,'2023 Report Extract'!$E$2:$E$1051,J$1)</f>
        <v>0</v>
      </c>
      <c r="K47" s="7">
        <f>SUMIFS('2023 Report Extract'!$M$2:$M$1051,'2023 Report Extract'!$C$2:$C$1051,$A47,'2023 Report Extract'!$E$2:$E$1051,K$1)</f>
        <v>0</v>
      </c>
      <c r="L47" s="7">
        <f>SUMIFS('2023 Report Extract'!$M$2:$M$1051,'2023 Report Extract'!$C$2:$C$1051,$A47,'2023 Report Extract'!$E$2:$E$1051,L$1)</f>
        <v>0</v>
      </c>
      <c r="M47" s="7">
        <f>SUMIFS('2023 Report Extract'!$M$2:$M$1051,'2023 Report Extract'!$C$2:$C$1051,$A47,'2023 Report Extract'!$E$2:$E$1051,M$1)</f>
        <v>0</v>
      </c>
      <c r="N47" s="7">
        <f>SUMIFS('2023 Report Extract'!$M$2:$M$1051,'2023 Report Extract'!$C$2:$C$1051,$A47,'2023 Report Extract'!$E$2:$E$1051,N$1)</f>
        <v>0</v>
      </c>
      <c r="O47" s="7">
        <f>SUMIFS('2023 Report Extract'!$M$2:$M$1051,'2023 Report Extract'!$C$2:$C$1051,$A47,'2023 Report Extract'!$E$2:$E$1051,O$1)</f>
        <v>0</v>
      </c>
      <c r="P47" s="7">
        <f>SUMIFS('2023 Report Extract'!$M$2:$M$1051,'2023 Report Extract'!$C$2:$C$1051,$A47,'2023 Report Extract'!$E$2:$E$1051,P$1)</f>
        <v>789681</v>
      </c>
      <c r="Q47" s="7">
        <f>SUMIFS('2023 Report Extract'!$J$2:$J$1051,'2023 Report Extract'!$C$2:$C$1051,$A47)</f>
        <v>329843</v>
      </c>
      <c r="R47" s="7">
        <f>SUMIFS('2023 Report Extract'!$F$2:$F$1051,'2023 Report Extract'!$C$2:$C$1051,$A47)</f>
        <v>425165</v>
      </c>
      <c r="S47" s="286">
        <f t="shared" si="0"/>
        <v>9578981</v>
      </c>
    </row>
    <row r="48" spans="1:19" x14ac:dyDescent="0.25">
      <c r="A48">
        <v>96</v>
      </c>
      <c r="B48" t="str">
        <f>INDEX('2023 Report Extract'!$D$2:$D$1036,MATCH('2023 FM Disclosure'!$A48,'2023 Report Extract'!$C$2:$C$1036,0))</f>
        <v>Skamania County PUD #1</v>
      </c>
      <c r="C48" s="7">
        <f>SUMIFS('2023 Report Extract'!$M$2:$M$1051,'2023 Report Extract'!$C$2:$C$1051,$A48,'2023 Report Extract'!$E$2:$E$1051,C$1)</f>
        <v>0</v>
      </c>
      <c r="D48" s="7">
        <f>SUMIFS('2023 Report Extract'!$M$2:$M$1051,'2023 Report Extract'!$C$2:$C$1051,$A48,'2023 Report Extract'!$E$2:$E$1051,D$1)</f>
        <v>0</v>
      </c>
      <c r="E48" s="7">
        <f>SUMIFS('2023 Report Extract'!$M$2:$M$1051,'2023 Report Extract'!$C$2:$C$1051,$A48,'2023 Report Extract'!$E$2:$E$1051,E$1)</f>
        <v>0</v>
      </c>
      <c r="F48" s="7">
        <f>SUMIFS('2023 Report Extract'!$M$2:$M$1051,'2023 Report Extract'!$C$2:$C$1051,$A48,'2023 Report Extract'!$E$2:$E$1051,F$1)</f>
        <v>0</v>
      </c>
      <c r="G48" s="7">
        <f>SUMIFS('2023 Report Extract'!$M$2:$M$1051,'2023 Report Extract'!$C$2:$C$1051,$A48,'2023 Report Extract'!$E$2:$E$1051,G$1)</f>
        <v>112181</v>
      </c>
      <c r="H48" s="7">
        <f>SUMIFS('2023 Report Extract'!$M$2:$M$1051,'2023 Report Extract'!$C$2:$C$1051,$A48,'2023 Report Extract'!$E$2:$E$1051,H$1)</f>
        <v>0</v>
      </c>
      <c r="I48" s="7">
        <f>SUMIFS('2023 Report Extract'!$M$2:$M$1051,'2023 Report Extract'!$C$2:$C$1051,$A48,'2023 Report Extract'!$E$2:$E$1051,I$1)</f>
        <v>16180</v>
      </c>
      <c r="J48" s="7">
        <f>SUMIFS('2023 Report Extract'!$M$2:$M$1051,'2023 Report Extract'!$C$2:$C$1051,$A48,'2023 Report Extract'!$E$2:$E$1051,J$1)</f>
        <v>0</v>
      </c>
      <c r="K48" s="7">
        <f>SUMIFS('2023 Report Extract'!$M$2:$M$1051,'2023 Report Extract'!$C$2:$C$1051,$A48,'2023 Report Extract'!$E$2:$E$1051,K$1)</f>
        <v>0</v>
      </c>
      <c r="L48" s="7">
        <f>SUMIFS('2023 Report Extract'!$M$2:$M$1051,'2023 Report Extract'!$C$2:$C$1051,$A48,'2023 Report Extract'!$E$2:$E$1051,L$1)</f>
        <v>0</v>
      </c>
      <c r="M48" s="7">
        <f>SUMIFS('2023 Report Extract'!$M$2:$M$1051,'2023 Report Extract'!$C$2:$C$1051,$A48,'2023 Report Extract'!$E$2:$E$1051,M$1)</f>
        <v>0</v>
      </c>
      <c r="N48" s="7">
        <f>SUMIFS('2023 Report Extract'!$M$2:$M$1051,'2023 Report Extract'!$C$2:$C$1051,$A48,'2023 Report Extract'!$E$2:$E$1051,N$1)</f>
        <v>0</v>
      </c>
      <c r="O48" s="7">
        <f>SUMIFS('2023 Report Extract'!$M$2:$M$1051,'2023 Report Extract'!$C$2:$C$1051,$A48,'2023 Report Extract'!$E$2:$E$1051,O$1)</f>
        <v>0</v>
      </c>
      <c r="P48" s="7">
        <f>SUMIFS('2023 Report Extract'!$M$2:$M$1051,'2023 Report Extract'!$C$2:$C$1051,$A48,'2023 Report Extract'!$E$2:$E$1051,P$1)</f>
        <v>0</v>
      </c>
      <c r="Q48" s="7">
        <f>SUMIFS('2023 Report Extract'!$J$2:$J$1051,'2023 Report Extract'!$C$2:$C$1051,$A48)</f>
        <v>0</v>
      </c>
      <c r="R48" s="7">
        <f>SUMIFS('2023 Report Extract'!$F$2:$F$1051,'2023 Report Extract'!$C$2:$C$1051,$A48)</f>
        <v>15430</v>
      </c>
      <c r="S48" s="286">
        <f t="shared" si="0"/>
        <v>143791</v>
      </c>
    </row>
    <row r="49" spans="1:19" x14ac:dyDescent="0.25">
      <c r="A49">
        <v>97</v>
      </c>
      <c r="B49" t="str">
        <f>INDEX('2023 Report Extract'!$D$2:$D$1036,MATCH('2023 FM Disclosure'!$A49,'2023 Report Extract'!$C$2:$C$1036,0))</f>
        <v>Snohomish County PUD #1</v>
      </c>
      <c r="C49" s="7">
        <f>SUMIFS('2023 Report Extract'!$M$2:$M$1051,'2023 Report Extract'!$C$2:$C$1051,$A49,'2023 Report Extract'!$E$2:$E$1051,C$1)</f>
        <v>0</v>
      </c>
      <c r="D49" s="7">
        <f>SUMIFS('2023 Report Extract'!$M$2:$M$1051,'2023 Report Extract'!$C$2:$C$1051,$A49,'2023 Report Extract'!$E$2:$E$1051,D$1)</f>
        <v>73300</v>
      </c>
      <c r="E49" s="7">
        <f>SUMIFS('2023 Report Extract'!$M$2:$M$1051,'2023 Report Extract'!$C$2:$C$1051,$A49,'2023 Report Extract'!$E$2:$E$1051,E$1)</f>
        <v>0</v>
      </c>
      <c r="F49" s="7">
        <f>SUMIFS('2023 Report Extract'!$M$2:$M$1051,'2023 Report Extract'!$C$2:$C$1051,$A49,'2023 Report Extract'!$E$2:$E$1051,F$1)</f>
        <v>0</v>
      </c>
      <c r="G49" s="7">
        <f>SUMIFS('2023 Report Extract'!$M$2:$M$1051,'2023 Report Extract'!$C$2:$C$1051,$A49,'2023 Report Extract'!$E$2:$E$1051,G$1)</f>
        <v>4667357</v>
      </c>
      <c r="H49" s="7">
        <f>SUMIFS('2023 Report Extract'!$M$2:$M$1051,'2023 Report Extract'!$C$2:$C$1051,$A49,'2023 Report Extract'!$E$2:$E$1051,H$1)</f>
        <v>0</v>
      </c>
      <c r="I49" s="7">
        <f>SUMIFS('2023 Report Extract'!$M$2:$M$1051,'2023 Report Extract'!$C$2:$C$1051,$A49,'2023 Report Extract'!$E$2:$E$1051,I$1)</f>
        <v>667804</v>
      </c>
      <c r="J49" s="7">
        <f>SUMIFS('2023 Report Extract'!$M$2:$M$1051,'2023 Report Extract'!$C$2:$C$1051,$A49,'2023 Report Extract'!$E$2:$E$1051,J$1)</f>
        <v>0</v>
      </c>
      <c r="K49" s="7">
        <f>SUMIFS('2023 Report Extract'!$M$2:$M$1051,'2023 Report Extract'!$C$2:$C$1051,$A49,'2023 Report Extract'!$E$2:$E$1051,K$1)</f>
        <v>0</v>
      </c>
      <c r="L49" s="7">
        <f>SUMIFS('2023 Report Extract'!$M$2:$M$1051,'2023 Report Extract'!$C$2:$C$1051,$A49,'2023 Report Extract'!$E$2:$E$1051,L$1)</f>
        <v>0</v>
      </c>
      <c r="M49" s="7">
        <f>SUMIFS('2023 Report Extract'!$M$2:$M$1051,'2023 Report Extract'!$C$2:$C$1051,$A49,'2023 Report Extract'!$E$2:$E$1051,M$1)</f>
        <v>217354</v>
      </c>
      <c r="N49" s="7">
        <f>SUMIFS('2023 Report Extract'!$M$2:$M$1051,'2023 Report Extract'!$C$2:$C$1051,$A49,'2023 Report Extract'!$E$2:$E$1051,N$1)</f>
        <v>0</v>
      </c>
      <c r="O49" s="7">
        <f>SUMIFS('2023 Report Extract'!$M$2:$M$1051,'2023 Report Extract'!$C$2:$C$1051,$A49,'2023 Report Extract'!$E$2:$E$1051,O$1)</f>
        <v>0</v>
      </c>
      <c r="P49" s="7">
        <f>SUMIFS('2023 Report Extract'!$M$2:$M$1051,'2023 Report Extract'!$C$2:$C$1051,$A49,'2023 Report Extract'!$E$2:$E$1051,P$1)</f>
        <v>587802</v>
      </c>
      <c r="Q49" s="7">
        <f>SUMIFS('2023 Report Extract'!$J$2:$J$1051,'2023 Report Extract'!$C$2:$C$1051,$A49)</f>
        <v>0</v>
      </c>
      <c r="R49" s="7">
        <f>SUMIFS('2023 Report Extract'!$F$2:$F$1051,'2023 Report Extract'!$C$2:$C$1051,$A49)</f>
        <v>636848</v>
      </c>
      <c r="S49" s="286">
        <f t="shared" si="0"/>
        <v>6850465</v>
      </c>
    </row>
    <row r="50" spans="1:19" x14ac:dyDescent="0.25">
      <c r="A50">
        <v>99</v>
      </c>
      <c r="B50" t="str">
        <f>INDEX('2023 Report Extract'!$D$2:$D$1036,MATCH('2023 FM Disclosure'!$A50,'2023 Report Extract'!$C$2:$C$1036,0))</f>
        <v>Steilacoom Electric Utility</v>
      </c>
      <c r="C50" s="7">
        <f>SUMIFS('2023 Report Extract'!$M$2:$M$1051,'2023 Report Extract'!$C$2:$C$1051,$A50,'2023 Report Extract'!$E$2:$E$1051,C$1)</f>
        <v>0</v>
      </c>
      <c r="D50" s="7">
        <f>SUMIFS('2023 Report Extract'!$M$2:$M$1051,'2023 Report Extract'!$C$2:$C$1051,$A50,'2023 Report Extract'!$E$2:$E$1051,D$1)</f>
        <v>0</v>
      </c>
      <c r="E50" s="7">
        <f>SUMIFS('2023 Report Extract'!$M$2:$M$1051,'2023 Report Extract'!$C$2:$C$1051,$A50,'2023 Report Extract'!$E$2:$E$1051,E$1)</f>
        <v>0</v>
      </c>
      <c r="F50" s="7">
        <f>SUMIFS('2023 Report Extract'!$M$2:$M$1051,'2023 Report Extract'!$C$2:$C$1051,$A50,'2023 Report Extract'!$E$2:$E$1051,F$1)</f>
        <v>0</v>
      </c>
      <c r="G50" s="7">
        <f>SUMIFS('2023 Report Extract'!$M$2:$M$1051,'2023 Report Extract'!$C$2:$C$1051,$A50,'2023 Report Extract'!$E$2:$E$1051,G$1)</f>
        <v>30217</v>
      </c>
      <c r="H50" s="7">
        <f>SUMIFS('2023 Report Extract'!$M$2:$M$1051,'2023 Report Extract'!$C$2:$C$1051,$A50,'2023 Report Extract'!$E$2:$E$1051,H$1)</f>
        <v>0</v>
      </c>
      <c r="I50" s="7">
        <f>SUMIFS('2023 Report Extract'!$M$2:$M$1051,'2023 Report Extract'!$C$2:$C$1051,$A50,'2023 Report Extract'!$E$2:$E$1051,I$1)</f>
        <v>4358</v>
      </c>
      <c r="J50" s="7">
        <f>SUMIFS('2023 Report Extract'!$M$2:$M$1051,'2023 Report Extract'!$C$2:$C$1051,$A50,'2023 Report Extract'!$E$2:$E$1051,J$1)</f>
        <v>0</v>
      </c>
      <c r="K50" s="7">
        <f>SUMIFS('2023 Report Extract'!$M$2:$M$1051,'2023 Report Extract'!$C$2:$C$1051,$A50,'2023 Report Extract'!$E$2:$E$1051,K$1)</f>
        <v>0</v>
      </c>
      <c r="L50" s="7">
        <f>SUMIFS('2023 Report Extract'!$M$2:$M$1051,'2023 Report Extract'!$C$2:$C$1051,$A50,'2023 Report Extract'!$E$2:$E$1051,L$1)</f>
        <v>0</v>
      </c>
      <c r="M50" s="7">
        <f>SUMIFS('2023 Report Extract'!$M$2:$M$1051,'2023 Report Extract'!$C$2:$C$1051,$A50,'2023 Report Extract'!$E$2:$E$1051,M$1)</f>
        <v>0</v>
      </c>
      <c r="N50" s="7">
        <f>SUMIFS('2023 Report Extract'!$M$2:$M$1051,'2023 Report Extract'!$C$2:$C$1051,$A50,'2023 Report Extract'!$E$2:$E$1051,N$1)</f>
        <v>0</v>
      </c>
      <c r="O50" s="7">
        <f>SUMIFS('2023 Report Extract'!$M$2:$M$1051,'2023 Report Extract'!$C$2:$C$1051,$A50,'2023 Report Extract'!$E$2:$E$1051,O$1)</f>
        <v>0</v>
      </c>
      <c r="P50" s="7">
        <f>SUMIFS('2023 Report Extract'!$M$2:$M$1051,'2023 Report Extract'!$C$2:$C$1051,$A50,'2023 Report Extract'!$E$2:$E$1051,P$1)</f>
        <v>0</v>
      </c>
      <c r="Q50" s="7">
        <f>SUMIFS('2023 Report Extract'!$J$2:$J$1051,'2023 Report Extract'!$C$2:$C$1051,$A50)</f>
        <v>0</v>
      </c>
      <c r="R50" s="7">
        <f>SUMIFS('2023 Report Extract'!$F$2:$F$1051,'2023 Report Extract'!$C$2:$C$1051,$A50)</f>
        <v>4156</v>
      </c>
      <c r="S50" s="286">
        <f t="shared" si="0"/>
        <v>38731</v>
      </c>
    </row>
    <row r="51" spans="1:19" x14ac:dyDescent="0.25">
      <c r="A51">
        <v>101</v>
      </c>
      <c r="B51" t="str">
        <f>INDEX('2023 Report Extract'!$D$2:$D$1036,MATCH('2023 FM Disclosure'!$A51,'2023 Report Extract'!$C$2:$C$1036,0))</f>
        <v>Sumas, City of</v>
      </c>
      <c r="C51" s="7">
        <f>SUMIFS('2023 Report Extract'!$M$2:$M$1051,'2023 Report Extract'!$C$2:$C$1051,$A51,'2023 Report Extract'!$E$2:$E$1051,C$1)</f>
        <v>0</v>
      </c>
      <c r="D51" s="7">
        <f>SUMIFS('2023 Report Extract'!$M$2:$M$1051,'2023 Report Extract'!$C$2:$C$1051,$A51,'2023 Report Extract'!$E$2:$E$1051,D$1)</f>
        <v>0</v>
      </c>
      <c r="E51" s="7">
        <f>SUMIFS('2023 Report Extract'!$M$2:$M$1051,'2023 Report Extract'!$C$2:$C$1051,$A51,'2023 Report Extract'!$E$2:$E$1051,E$1)</f>
        <v>0</v>
      </c>
      <c r="F51" s="7">
        <f>SUMIFS('2023 Report Extract'!$M$2:$M$1051,'2023 Report Extract'!$C$2:$C$1051,$A51,'2023 Report Extract'!$E$2:$E$1051,F$1)</f>
        <v>0</v>
      </c>
      <c r="G51" s="7">
        <f>SUMIFS('2023 Report Extract'!$M$2:$M$1051,'2023 Report Extract'!$C$2:$C$1051,$A51,'2023 Report Extract'!$E$2:$E$1051,G$1)</f>
        <v>25098</v>
      </c>
      <c r="H51" s="7">
        <f>SUMIFS('2023 Report Extract'!$M$2:$M$1051,'2023 Report Extract'!$C$2:$C$1051,$A51,'2023 Report Extract'!$E$2:$E$1051,H$1)</f>
        <v>0</v>
      </c>
      <c r="I51" s="7">
        <f>SUMIFS('2023 Report Extract'!$M$2:$M$1051,'2023 Report Extract'!$C$2:$C$1051,$A51,'2023 Report Extract'!$E$2:$E$1051,I$1)</f>
        <v>3620</v>
      </c>
      <c r="J51" s="7">
        <f>SUMIFS('2023 Report Extract'!$M$2:$M$1051,'2023 Report Extract'!$C$2:$C$1051,$A51,'2023 Report Extract'!$E$2:$E$1051,J$1)</f>
        <v>0</v>
      </c>
      <c r="K51" s="7">
        <f>SUMIFS('2023 Report Extract'!$M$2:$M$1051,'2023 Report Extract'!$C$2:$C$1051,$A51,'2023 Report Extract'!$E$2:$E$1051,K$1)</f>
        <v>0</v>
      </c>
      <c r="L51" s="7">
        <f>SUMIFS('2023 Report Extract'!$M$2:$M$1051,'2023 Report Extract'!$C$2:$C$1051,$A51,'2023 Report Extract'!$E$2:$E$1051,L$1)</f>
        <v>0</v>
      </c>
      <c r="M51" s="7">
        <f>SUMIFS('2023 Report Extract'!$M$2:$M$1051,'2023 Report Extract'!$C$2:$C$1051,$A51,'2023 Report Extract'!$E$2:$E$1051,M$1)</f>
        <v>0</v>
      </c>
      <c r="N51" s="7">
        <f>SUMIFS('2023 Report Extract'!$M$2:$M$1051,'2023 Report Extract'!$C$2:$C$1051,$A51,'2023 Report Extract'!$E$2:$E$1051,N$1)</f>
        <v>0</v>
      </c>
      <c r="O51" s="7">
        <f>SUMIFS('2023 Report Extract'!$M$2:$M$1051,'2023 Report Extract'!$C$2:$C$1051,$A51,'2023 Report Extract'!$E$2:$E$1051,O$1)</f>
        <v>0</v>
      </c>
      <c r="P51" s="7">
        <f>SUMIFS('2023 Report Extract'!$M$2:$M$1051,'2023 Report Extract'!$C$2:$C$1051,$A51,'2023 Report Extract'!$E$2:$E$1051,P$1)</f>
        <v>0</v>
      </c>
      <c r="Q51" s="7">
        <f>SUMIFS('2023 Report Extract'!$J$2:$J$1051,'2023 Report Extract'!$C$2:$C$1051,$A51)</f>
        <v>0</v>
      </c>
      <c r="R51" s="7">
        <f>SUMIFS('2023 Report Extract'!$F$2:$F$1051,'2023 Report Extract'!$C$2:$C$1051,$A51)</f>
        <v>3452</v>
      </c>
      <c r="S51" s="286">
        <f t="shared" si="0"/>
        <v>32170</v>
      </c>
    </row>
    <row r="52" spans="1:19" x14ac:dyDescent="0.25">
      <c r="A52">
        <v>102</v>
      </c>
      <c r="B52" t="str">
        <f>INDEX('2023 Report Extract'!$D$2:$D$1036,MATCH('2023 FM Disclosure'!$A52,'2023 Report Extract'!$C$2:$C$1036,0))</f>
        <v>Tacoma Power</v>
      </c>
      <c r="C52" s="7">
        <f>SUMIFS('2023 Report Extract'!$M$2:$M$1051,'2023 Report Extract'!$C$2:$C$1051,$A52,'2023 Report Extract'!$E$2:$E$1051,C$1)</f>
        <v>0</v>
      </c>
      <c r="D52" s="7">
        <f>SUMIFS('2023 Report Extract'!$M$2:$M$1051,'2023 Report Extract'!$C$2:$C$1051,$A52,'2023 Report Extract'!$E$2:$E$1051,D$1)</f>
        <v>1860</v>
      </c>
      <c r="E52" s="7">
        <f>SUMIFS('2023 Report Extract'!$M$2:$M$1051,'2023 Report Extract'!$C$2:$C$1051,$A52,'2023 Report Extract'!$E$2:$E$1051,E$1)</f>
        <v>0</v>
      </c>
      <c r="F52" s="7">
        <f>SUMIFS('2023 Report Extract'!$M$2:$M$1051,'2023 Report Extract'!$C$2:$C$1051,$A52,'2023 Report Extract'!$E$2:$E$1051,F$1)</f>
        <v>0</v>
      </c>
      <c r="G52" s="7">
        <f>SUMIFS('2023 Report Extract'!$M$2:$M$1051,'2023 Report Extract'!$C$2:$C$1051,$A52,'2023 Report Extract'!$E$2:$E$1051,G$1)</f>
        <v>3629036</v>
      </c>
      <c r="H52" s="7">
        <f>SUMIFS('2023 Report Extract'!$M$2:$M$1051,'2023 Report Extract'!$C$2:$C$1051,$A52,'2023 Report Extract'!$E$2:$E$1051,H$1)</f>
        <v>0</v>
      </c>
      <c r="I52" s="7">
        <f>SUMIFS('2023 Report Extract'!$M$2:$M$1051,'2023 Report Extract'!$C$2:$C$1051,$A52,'2023 Report Extract'!$E$2:$E$1051,I$1)</f>
        <v>304907</v>
      </c>
      <c r="J52" s="7">
        <f>SUMIFS('2023 Report Extract'!$M$2:$M$1051,'2023 Report Extract'!$C$2:$C$1051,$A52,'2023 Report Extract'!$E$2:$E$1051,J$1)</f>
        <v>0</v>
      </c>
      <c r="K52" s="7">
        <f>SUMIFS('2023 Report Extract'!$M$2:$M$1051,'2023 Report Extract'!$C$2:$C$1051,$A52,'2023 Report Extract'!$E$2:$E$1051,K$1)</f>
        <v>0</v>
      </c>
      <c r="L52" s="7">
        <f>SUMIFS('2023 Report Extract'!$M$2:$M$1051,'2023 Report Extract'!$C$2:$C$1051,$A52,'2023 Report Extract'!$E$2:$E$1051,L$1)</f>
        <v>0</v>
      </c>
      <c r="M52" s="7">
        <f>SUMIFS('2023 Report Extract'!$M$2:$M$1051,'2023 Report Extract'!$C$2:$C$1051,$A52,'2023 Report Extract'!$E$2:$E$1051,M$1)</f>
        <v>49331</v>
      </c>
      <c r="N52" s="7">
        <f>SUMIFS('2023 Report Extract'!$M$2:$M$1051,'2023 Report Extract'!$C$2:$C$1051,$A52,'2023 Report Extract'!$E$2:$E$1051,N$1)</f>
        <v>0</v>
      </c>
      <c r="O52" s="7">
        <f>SUMIFS('2023 Report Extract'!$M$2:$M$1051,'2023 Report Extract'!$C$2:$C$1051,$A52,'2023 Report Extract'!$E$2:$E$1051,O$1)</f>
        <v>0</v>
      </c>
      <c r="P52" s="7">
        <f>SUMIFS('2023 Report Extract'!$M$2:$M$1051,'2023 Report Extract'!$C$2:$C$1051,$A52,'2023 Report Extract'!$E$2:$E$1051,P$1)</f>
        <v>541125</v>
      </c>
      <c r="Q52" s="7">
        <f>SUMIFS('2023 Report Extract'!$J$2:$J$1051,'2023 Report Extract'!$C$2:$C$1051,$A52)</f>
        <v>0</v>
      </c>
      <c r="R52" s="7">
        <f>SUMIFS('2023 Report Extract'!$F$2:$F$1051,'2023 Report Extract'!$C$2:$C$1051,$A52)</f>
        <v>290773</v>
      </c>
      <c r="S52" s="286">
        <f t="shared" si="0"/>
        <v>4817032</v>
      </c>
    </row>
    <row r="53" spans="1:19" x14ac:dyDescent="0.25">
      <c r="A53">
        <v>103</v>
      </c>
      <c r="B53" t="str">
        <f>INDEX('2023 Report Extract'!$D$2:$D$1036,MATCH('2023 FM Disclosure'!$A53,'2023 Report Extract'!$C$2:$C$1036,0))</f>
        <v>Tanner Electric Coop</v>
      </c>
      <c r="C53" s="7">
        <f>SUMIFS('2023 Report Extract'!$M$2:$M$1051,'2023 Report Extract'!$C$2:$C$1051,$A53,'2023 Report Extract'!$E$2:$E$1051,C$1)</f>
        <v>0</v>
      </c>
      <c r="D53" s="7">
        <f>SUMIFS('2023 Report Extract'!$M$2:$M$1051,'2023 Report Extract'!$C$2:$C$1051,$A53,'2023 Report Extract'!$E$2:$E$1051,D$1)</f>
        <v>0</v>
      </c>
      <c r="E53" s="7">
        <f>SUMIFS('2023 Report Extract'!$M$2:$M$1051,'2023 Report Extract'!$C$2:$C$1051,$A53,'2023 Report Extract'!$E$2:$E$1051,E$1)</f>
        <v>0</v>
      </c>
      <c r="F53" s="7">
        <f>SUMIFS('2023 Report Extract'!$M$2:$M$1051,'2023 Report Extract'!$C$2:$C$1051,$A53,'2023 Report Extract'!$E$2:$E$1051,F$1)</f>
        <v>0</v>
      </c>
      <c r="G53" s="7">
        <f>SUMIFS('2023 Report Extract'!$M$2:$M$1051,'2023 Report Extract'!$C$2:$C$1051,$A53,'2023 Report Extract'!$E$2:$E$1051,G$1)</f>
        <v>81474</v>
      </c>
      <c r="H53" s="7">
        <f>SUMIFS('2023 Report Extract'!$M$2:$M$1051,'2023 Report Extract'!$C$2:$C$1051,$A53,'2023 Report Extract'!$E$2:$E$1051,H$1)</f>
        <v>0</v>
      </c>
      <c r="I53" s="7">
        <f>SUMIFS('2023 Report Extract'!$M$2:$M$1051,'2023 Report Extract'!$C$2:$C$1051,$A53,'2023 Report Extract'!$E$2:$E$1051,I$1)</f>
        <v>11751</v>
      </c>
      <c r="J53" s="7">
        <f>SUMIFS('2023 Report Extract'!$M$2:$M$1051,'2023 Report Extract'!$C$2:$C$1051,$A53,'2023 Report Extract'!$E$2:$E$1051,J$1)</f>
        <v>0</v>
      </c>
      <c r="K53" s="7">
        <f>SUMIFS('2023 Report Extract'!$M$2:$M$1051,'2023 Report Extract'!$C$2:$C$1051,$A53,'2023 Report Extract'!$E$2:$E$1051,K$1)</f>
        <v>0</v>
      </c>
      <c r="L53" s="7">
        <f>SUMIFS('2023 Report Extract'!$M$2:$M$1051,'2023 Report Extract'!$C$2:$C$1051,$A53,'2023 Report Extract'!$E$2:$E$1051,L$1)</f>
        <v>0</v>
      </c>
      <c r="M53" s="7">
        <f>SUMIFS('2023 Report Extract'!$M$2:$M$1051,'2023 Report Extract'!$C$2:$C$1051,$A53,'2023 Report Extract'!$E$2:$E$1051,M$1)</f>
        <v>0</v>
      </c>
      <c r="N53" s="7">
        <f>SUMIFS('2023 Report Extract'!$M$2:$M$1051,'2023 Report Extract'!$C$2:$C$1051,$A53,'2023 Report Extract'!$E$2:$E$1051,N$1)</f>
        <v>0</v>
      </c>
      <c r="O53" s="7">
        <f>SUMIFS('2023 Report Extract'!$M$2:$M$1051,'2023 Report Extract'!$C$2:$C$1051,$A53,'2023 Report Extract'!$E$2:$E$1051,O$1)</f>
        <v>0</v>
      </c>
      <c r="P53" s="7">
        <f>SUMIFS('2023 Report Extract'!$M$2:$M$1051,'2023 Report Extract'!$C$2:$C$1051,$A53,'2023 Report Extract'!$E$2:$E$1051,P$1)</f>
        <v>0</v>
      </c>
      <c r="Q53" s="7">
        <f>SUMIFS('2023 Report Extract'!$J$2:$J$1051,'2023 Report Extract'!$C$2:$C$1051,$A53)</f>
        <v>0</v>
      </c>
      <c r="R53" s="7">
        <f>SUMIFS('2023 Report Extract'!$F$2:$F$1051,'2023 Report Extract'!$C$2:$C$1051,$A53)</f>
        <v>11206</v>
      </c>
      <c r="S53" s="286">
        <f t="shared" si="0"/>
        <v>104431</v>
      </c>
    </row>
    <row r="54" spans="1:19" x14ac:dyDescent="0.25">
      <c r="A54">
        <v>106</v>
      </c>
      <c r="B54" t="str">
        <f>INDEX('2023 Report Extract'!$D$2:$D$1036,MATCH('2023 FM Disclosure'!$A54,'2023 Report Extract'!$C$2:$C$1036,0))</f>
        <v>Vera Water &amp; Power</v>
      </c>
      <c r="C54" s="7">
        <f>SUMIFS('2023 Report Extract'!$M$2:$M$1051,'2023 Report Extract'!$C$2:$C$1051,$A54,'2023 Report Extract'!$E$2:$E$1051,C$1)</f>
        <v>0</v>
      </c>
      <c r="D54" s="7">
        <f>SUMIFS('2023 Report Extract'!$M$2:$M$1051,'2023 Report Extract'!$C$2:$C$1051,$A54,'2023 Report Extract'!$E$2:$E$1051,D$1)</f>
        <v>0</v>
      </c>
      <c r="E54" s="7">
        <f>SUMIFS('2023 Report Extract'!$M$2:$M$1051,'2023 Report Extract'!$C$2:$C$1051,$A54,'2023 Report Extract'!$E$2:$E$1051,E$1)</f>
        <v>0</v>
      </c>
      <c r="F54" s="7">
        <f>SUMIFS('2023 Report Extract'!$M$2:$M$1051,'2023 Report Extract'!$C$2:$C$1051,$A54,'2023 Report Extract'!$E$2:$E$1051,F$1)</f>
        <v>0</v>
      </c>
      <c r="G54" s="7">
        <f>SUMIFS('2023 Report Extract'!$M$2:$M$1051,'2023 Report Extract'!$C$2:$C$1051,$A54,'2023 Report Extract'!$E$2:$E$1051,G$1)</f>
        <v>185925</v>
      </c>
      <c r="H54" s="7">
        <f>SUMIFS('2023 Report Extract'!$M$2:$M$1051,'2023 Report Extract'!$C$2:$C$1051,$A54,'2023 Report Extract'!$E$2:$E$1051,H$1)</f>
        <v>0</v>
      </c>
      <c r="I54" s="7">
        <f>SUMIFS('2023 Report Extract'!$M$2:$M$1051,'2023 Report Extract'!$C$2:$C$1051,$A54,'2023 Report Extract'!$E$2:$E$1051,I$1)</f>
        <v>26816</v>
      </c>
      <c r="J54" s="7">
        <f>SUMIFS('2023 Report Extract'!$M$2:$M$1051,'2023 Report Extract'!$C$2:$C$1051,$A54,'2023 Report Extract'!$E$2:$E$1051,J$1)</f>
        <v>0</v>
      </c>
      <c r="K54" s="7">
        <f>SUMIFS('2023 Report Extract'!$M$2:$M$1051,'2023 Report Extract'!$C$2:$C$1051,$A54,'2023 Report Extract'!$E$2:$E$1051,K$1)</f>
        <v>0</v>
      </c>
      <c r="L54" s="7">
        <f>SUMIFS('2023 Report Extract'!$M$2:$M$1051,'2023 Report Extract'!$C$2:$C$1051,$A54,'2023 Report Extract'!$E$2:$E$1051,L$1)</f>
        <v>0</v>
      </c>
      <c r="M54" s="7">
        <f>SUMIFS('2023 Report Extract'!$M$2:$M$1051,'2023 Report Extract'!$C$2:$C$1051,$A54,'2023 Report Extract'!$E$2:$E$1051,M$1)</f>
        <v>0</v>
      </c>
      <c r="N54" s="7">
        <f>SUMIFS('2023 Report Extract'!$M$2:$M$1051,'2023 Report Extract'!$C$2:$C$1051,$A54,'2023 Report Extract'!$E$2:$E$1051,N$1)</f>
        <v>0</v>
      </c>
      <c r="O54" s="7">
        <f>SUMIFS('2023 Report Extract'!$M$2:$M$1051,'2023 Report Extract'!$C$2:$C$1051,$A54,'2023 Report Extract'!$E$2:$E$1051,O$1)</f>
        <v>0</v>
      </c>
      <c r="P54" s="7">
        <f>SUMIFS('2023 Report Extract'!$M$2:$M$1051,'2023 Report Extract'!$C$2:$C$1051,$A54,'2023 Report Extract'!$E$2:$E$1051,P$1)</f>
        <v>0</v>
      </c>
      <c r="Q54" s="7">
        <f>SUMIFS('2023 Report Extract'!$J$2:$J$1051,'2023 Report Extract'!$C$2:$C$1051,$A54)</f>
        <v>9722</v>
      </c>
      <c r="R54" s="7">
        <f>SUMIFS('2023 Report Extract'!$F$2:$F$1051,'2023 Report Extract'!$C$2:$C$1051,$A54)</f>
        <v>25573</v>
      </c>
      <c r="S54" s="286">
        <f t="shared" si="0"/>
        <v>248036</v>
      </c>
    </row>
    <row r="55" spans="1:19" x14ac:dyDescent="0.25">
      <c r="A55">
        <v>109</v>
      </c>
      <c r="B55" t="str">
        <f>INDEX('2023 Report Extract'!$D$2:$D$1036,MATCH('2023 FM Disclosure'!$A55,'2023 Report Extract'!$C$2:$C$1036,0))</f>
        <v>Avista (WA)</v>
      </c>
      <c r="C55" s="7">
        <f>SUMIFS('2023 Report Extract'!$M$2:$M$1051,'2023 Report Extract'!$C$2:$C$1051,$A55,'2023 Report Extract'!$E$2:$E$1051,C$1)</f>
        <v>0</v>
      </c>
      <c r="D55" s="7">
        <f>SUMIFS('2023 Report Extract'!$M$2:$M$1051,'2023 Report Extract'!$C$2:$C$1051,$A55,'2023 Report Extract'!$E$2:$E$1051,D$1)</f>
        <v>326405</v>
      </c>
      <c r="E55" s="7">
        <f>SUMIFS('2023 Report Extract'!$M$2:$M$1051,'2023 Report Extract'!$C$2:$C$1051,$A55,'2023 Report Extract'!$E$2:$E$1051,E$1)</f>
        <v>818555</v>
      </c>
      <c r="F55" s="7">
        <f>SUMIFS('2023 Report Extract'!$M$2:$M$1051,'2023 Report Extract'!$C$2:$C$1051,$A55,'2023 Report Extract'!$E$2:$E$1051,F$1)</f>
        <v>0</v>
      </c>
      <c r="G55" s="7">
        <f>SUMIFS('2023 Report Extract'!$M$2:$M$1051,'2023 Report Extract'!$C$2:$C$1051,$A55,'2023 Report Extract'!$E$2:$E$1051,G$1)</f>
        <v>1992689</v>
      </c>
      <c r="H55" s="7">
        <f>SUMIFS('2023 Report Extract'!$M$2:$M$1051,'2023 Report Extract'!$C$2:$C$1051,$A55,'2023 Report Extract'!$E$2:$E$1051,H$1)</f>
        <v>2492566</v>
      </c>
      <c r="I55" s="7">
        <f>SUMIFS('2023 Report Extract'!$M$2:$M$1051,'2023 Report Extract'!$C$2:$C$1051,$A55,'2023 Report Extract'!$E$2:$E$1051,I$1)</f>
        <v>0</v>
      </c>
      <c r="J55" s="7">
        <f>SUMIFS('2023 Report Extract'!$M$2:$M$1051,'2023 Report Extract'!$C$2:$C$1051,$A55,'2023 Report Extract'!$E$2:$E$1051,J$1)</f>
        <v>28000</v>
      </c>
      <c r="K55" s="7">
        <f>SUMIFS('2023 Report Extract'!$M$2:$M$1051,'2023 Report Extract'!$C$2:$C$1051,$A55,'2023 Report Extract'!$E$2:$E$1051,K$1)</f>
        <v>0</v>
      </c>
      <c r="L55" s="7">
        <f>SUMIFS('2023 Report Extract'!$M$2:$M$1051,'2023 Report Extract'!$C$2:$C$1051,$A55,'2023 Report Extract'!$E$2:$E$1051,L$1)</f>
        <v>706</v>
      </c>
      <c r="M55" s="7">
        <f>SUMIFS('2023 Report Extract'!$M$2:$M$1051,'2023 Report Extract'!$C$2:$C$1051,$A55,'2023 Report Extract'!$E$2:$E$1051,M$1)</f>
        <v>0</v>
      </c>
      <c r="N55" s="7">
        <f>SUMIFS('2023 Report Extract'!$M$2:$M$1051,'2023 Report Extract'!$C$2:$C$1051,$A55,'2023 Report Extract'!$E$2:$E$1051,N$1)</f>
        <v>0</v>
      </c>
      <c r="O55" s="7">
        <f>SUMIFS('2023 Report Extract'!$M$2:$M$1051,'2023 Report Extract'!$C$2:$C$1051,$A55,'2023 Report Extract'!$E$2:$E$1051,O$1)</f>
        <v>34222</v>
      </c>
      <c r="P55" s="7">
        <f>SUMIFS('2023 Report Extract'!$M$2:$M$1051,'2023 Report Extract'!$C$2:$C$1051,$A55,'2023 Report Extract'!$E$2:$E$1051,P$1)</f>
        <v>385696</v>
      </c>
      <c r="Q55" s="7">
        <f>SUMIFS('2023 Report Extract'!$J$2:$J$1051,'2023 Report Extract'!$C$2:$C$1051,$A55)</f>
        <v>0</v>
      </c>
      <c r="R55" s="7">
        <f>SUMIFS('2023 Report Extract'!$F$2:$F$1051,'2023 Report Extract'!$C$2:$C$1051,$A55)</f>
        <v>0</v>
      </c>
      <c r="S55" s="286">
        <f t="shared" si="0"/>
        <v>6078839</v>
      </c>
    </row>
    <row r="56" spans="1:19" x14ac:dyDescent="0.25">
      <c r="A56">
        <v>111</v>
      </c>
      <c r="B56" t="str">
        <f>INDEX('2023 Report Extract'!$D$2:$D$1036,MATCH('2023 FM Disclosure'!$A56,'2023 Report Extract'!$C$2:$C$1036,0))</f>
        <v>Mason County PUD #1</v>
      </c>
      <c r="C56" s="7">
        <f>SUMIFS('2023 Report Extract'!$M$2:$M$1051,'2023 Report Extract'!$C$2:$C$1051,$A56,'2023 Report Extract'!$E$2:$E$1051,C$1)</f>
        <v>0</v>
      </c>
      <c r="D56" s="7">
        <f>SUMIFS('2023 Report Extract'!$M$2:$M$1051,'2023 Report Extract'!$C$2:$C$1051,$A56,'2023 Report Extract'!$E$2:$E$1051,D$1)</f>
        <v>0</v>
      </c>
      <c r="E56" s="7">
        <f>SUMIFS('2023 Report Extract'!$M$2:$M$1051,'2023 Report Extract'!$C$2:$C$1051,$A56,'2023 Report Extract'!$E$2:$E$1051,E$1)</f>
        <v>0</v>
      </c>
      <c r="F56" s="7">
        <f>SUMIFS('2023 Report Extract'!$M$2:$M$1051,'2023 Report Extract'!$C$2:$C$1051,$A56,'2023 Report Extract'!$E$2:$E$1051,F$1)</f>
        <v>0</v>
      </c>
      <c r="G56" s="7">
        <f>SUMIFS('2023 Report Extract'!$M$2:$M$1051,'2023 Report Extract'!$C$2:$C$1051,$A56,'2023 Report Extract'!$E$2:$E$1051,G$1)</f>
        <v>69599</v>
      </c>
      <c r="H56" s="7">
        <f>SUMIFS('2023 Report Extract'!$M$2:$M$1051,'2023 Report Extract'!$C$2:$C$1051,$A56,'2023 Report Extract'!$E$2:$E$1051,H$1)</f>
        <v>0</v>
      </c>
      <c r="I56" s="7">
        <f>SUMIFS('2023 Report Extract'!$M$2:$M$1051,'2023 Report Extract'!$C$2:$C$1051,$A56,'2023 Report Extract'!$E$2:$E$1051,I$1)</f>
        <v>9137</v>
      </c>
      <c r="J56" s="7">
        <f>SUMIFS('2023 Report Extract'!$M$2:$M$1051,'2023 Report Extract'!$C$2:$C$1051,$A56,'2023 Report Extract'!$E$2:$E$1051,J$1)</f>
        <v>0</v>
      </c>
      <c r="K56" s="7">
        <f>SUMIFS('2023 Report Extract'!$M$2:$M$1051,'2023 Report Extract'!$C$2:$C$1051,$A56,'2023 Report Extract'!$E$2:$E$1051,K$1)</f>
        <v>0</v>
      </c>
      <c r="L56" s="7">
        <f>SUMIFS('2023 Report Extract'!$M$2:$M$1051,'2023 Report Extract'!$C$2:$C$1051,$A56,'2023 Report Extract'!$E$2:$E$1051,L$1)</f>
        <v>0</v>
      </c>
      <c r="M56" s="7">
        <f>SUMIFS('2023 Report Extract'!$M$2:$M$1051,'2023 Report Extract'!$C$2:$C$1051,$A56,'2023 Report Extract'!$E$2:$E$1051,M$1)</f>
        <v>0</v>
      </c>
      <c r="N56" s="7">
        <f>SUMIFS('2023 Report Extract'!$M$2:$M$1051,'2023 Report Extract'!$C$2:$C$1051,$A56,'2023 Report Extract'!$E$2:$E$1051,N$1)</f>
        <v>0</v>
      </c>
      <c r="O56" s="7">
        <f>SUMIFS('2023 Report Extract'!$M$2:$M$1051,'2023 Report Extract'!$C$2:$C$1051,$A56,'2023 Report Extract'!$E$2:$E$1051,O$1)</f>
        <v>0</v>
      </c>
      <c r="P56" s="7">
        <f>SUMIFS('2023 Report Extract'!$M$2:$M$1051,'2023 Report Extract'!$C$2:$C$1051,$A56,'2023 Report Extract'!$E$2:$E$1051,P$1)</f>
        <v>0</v>
      </c>
      <c r="Q56" s="7">
        <f>SUMIFS('2023 Report Extract'!$J$2:$J$1051,'2023 Report Extract'!$C$2:$C$1051,$A56)</f>
        <v>0</v>
      </c>
      <c r="R56" s="7">
        <f>SUMIFS('2023 Report Extract'!$F$2:$F$1051,'2023 Report Extract'!$C$2:$C$1051,$A56)</f>
        <v>8713</v>
      </c>
      <c r="S56" s="286">
        <f t="shared" si="0"/>
        <v>87449</v>
      </c>
    </row>
    <row r="57" spans="1:19" x14ac:dyDescent="0.25">
      <c r="A57">
        <v>117</v>
      </c>
      <c r="B57" t="str">
        <f>INDEX('2023 Report Extract'!$D$2:$D$1036,MATCH('2023 FM Disclosure'!$A57,'2023 Report Extract'!$C$2:$C$1036,0))</f>
        <v>Whatcom County PUD #1</v>
      </c>
      <c r="C57" s="7">
        <f>SUMIFS('2023 Report Extract'!$M$2:$M$1051,'2023 Report Extract'!$C$2:$C$1051,$A57,'2023 Report Extract'!$E$2:$E$1051,C$1)</f>
        <v>0</v>
      </c>
      <c r="D57" s="7">
        <f>SUMIFS('2023 Report Extract'!$M$2:$M$1051,'2023 Report Extract'!$C$2:$C$1051,$A57,'2023 Report Extract'!$E$2:$E$1051,D$1)</f>
        <v>0</v>
      </c>
      <c r="E57" s="7">
        <f>SUMIFS('2023 Report Extract'!$M$2:$M$1051,'2023 Report Extract'!$C$2:$C$1051,$A57,'2023 Report Extract'!$E$2:$E$1051,E$1)</f>
        <v>0</v>
      </c>
      <c r="F57" s="7">
        <f>SUMIFS('2023 Report Extract'!$M$2:$M$1051,'2023 Report Extract'!$C$2:$C$1051,$A57,'2023 Report Extract'!$E$2:$E$1051,F$1)</f>
        <v>0</v>
      </c>
      <c r="G57" s="7">
        <f>SUMIFS('2023 Report Extract'!$M$2:$M$1051,'2023 Report Extract'!$C$2:$C$1051,$A57,'2023 Report Extract'!$E$2:$E$1051,G$1)</f>
        <v>189257</v>
      </c>
      <c r="H57" s="7">
        <f>SUMIFS('2023 Report Extract'!$M$2:$M$1051,'2023 Report Extract'!$C$2:$C$1051,$A57,'2023 Report Extract'!$E$2:$E$1051,H$1)</f>
        <v>0</v>
      </c>
      <c r="I57" s="7">
        <f>SUMIFS('2023 Report Extract'!$M$2:$M$1051,'2023 Report Extract'!$C$2:$C$1051,$A57,'2023 Report Extract'!$E$2:$E$1051,I$1)</f>
        <v>27296</v>
      </c>
      <c r="J57" s="7">
        <f>SUMIFS('2023 Report Extract'!$M$2:$M$1051,'2023 Report Extract'!$C$2:$C$1051,$A57,'2023 Report Extract'!$E$2:$E$1051,J$1)</f>
        <v>0</v>
      </c>
      <c r="K57" s="7">
        <f>SUMIFS('2023 Report Extract'!$M$2:$M$1051,'2023 Report Extract'!$C$2:$C$1051,$A57,'2023 Report Extract'!$E$2:$E$1051,K$1)</f>
        <v>0</v>
      </c>
      <c r="L57" s="7">
        <f>SUMIFS('2023 Report Extract'!$M$2:$M$1051,'2023 Report Extract'!$C$2:$C$1051,$A57,'2023 Report Extract'!$E$2:$E$1051,L$1)</f>
        <v>0</v>
      </c>
      <c r="M57" s="7">
        <f>SUMIFS('2023 Report Extract'!$M$2:$M$1051,'2023 Report Extract'!$C$2:$C$1051,$A57,'2023 Report Extract'!$E$2:$E$1051,M$1)</f>
        <v>0</v>
      </c>
      <c r="N57" s="7">
        <f>SUMIFS('2023 Report Extract'!$M$2:$M$1051,'2023 Report Extract'!$C$2:$C$1051,$A57,'2023 Report Extract'!$E$2:$E$1051,N$1)</f>
        <v>0</v>
      </c>
      <c r="O57" s="7">
        <f>SUMIFS('2023 Report Extract'!$M$2:$M$1051,'2023 Report Extract'!$C$2:$C$1051,$A57,'2023 Report Extract'!$E$2:$E$1051,O$1)</f>
        <v>0</v>
      </c>
      <c r="P57" s="7">
        <f>SUMIFS('2023 Report Extract'!$M$2:$M$1051,'2023 Report Extract'!$C$2:$C$1051,$A57,'2023 Report Extract'!$E$2:$E$1051,P$1)</f>
        <v>0</v>
      </c>
      <c r="Q57" s="7">
        <f>SUMIFS('2023 Report Extract'!$J$2:$J$1051,'2023 Report Extract'!$C$2:$C$1051,$A57)</f>
        <v>0</v>
      </c>
      <c r="R57" s="7">
        <f>SUMIFS('2023 Report Extract'!$F$2:$F$1051,'2023 Report Extract'!$C$2:$C$1051,$A57)</f>
        <v>26031</v>
      </c>
      <c r="S57" s="286">
        <f t="shared" si="0"/>
        <v>242584</v>
      </c>
    </row>
    <row r="58" spans="1:19" x14ac:dyDescent="0.25">
      <c r="A58">
        <v>118</v>
      </c>
      <c r="B58" t="str">
        <f>INDEX('2023 Report Extract'!$D$2:$D$1036,MATCH('2023 FM Disclosure'!$A58,'2023 Report Extract'!$C$2:$C$1036,0))</f>
        <v>Jefferson County PUD #1</v>
      </c>
      <c r="C58" s="7">
        <f>SUMIFS('2023 Report Extract'!$M$2:$M$1051,'2023 Report Extract'!$C$2:$C$1051,$A58,'2023 Report Extract'!$E$2:$E$1051,C$1)</f>
        <v>0</v>
      </c>
      <c r="D58" s="7">
        <f>SUMIFS('2023 Report Extract'!$M$2:$M$1051,'2023 Report Extract'!$C$2:$C$1051,$A58,'2023 Report Extract'!$E$2:$E$1051,D$1)</f>
        <v>0</v>
      </c>
      <c r="E58" s="7">
        <f>SUMIFS('2023 Report Extract'!$M$2:$M$1051,'2023 Report Extract'!$C$2:$C$1051,$A58,'2023 Report Extract'!$E$2:$E$1051,E$1)</f>
        <v>0</v>
      </c>
      <c r="F58" s="7">
        <f>SUMIFS('2023 Report Extract'!$M$2:$M$1051,'2023 Report Extract'!$C$2:$C$1051,$A58,'2023 Report Extract'!$E$2:$E$1051,F$1)</f>
        <v>0</v>
      </c>
      <c r="G58" s="7">
        <f>SUMIFS('2023 Report Extract'!$M$2:$M$1051,'2023 Report Extract'!$C$2:$C$1051,$A58,'2023 Report Extract'!$E$2:$E$1051,G$1)</f>
        <v>313833</v>
      </c>
      <c r="H58" s="7">
        <f>SUMIFS('2023 Report Extract'!$M$2:$M$1051,'2023 Report Extract'!$C$2:$C$1051,$A58,'2023 Report Extract'!$E$2:$E$1051,H$1)</f>
        <v>0</v>
      </c>
      <c r="I58" s="7">
        <f>SUMIFS('2023 Report Extract'!$M$2:$M$1051,'2023 Report Extract'!$C$2:$C$1051,$A58,'2023 Report Extract'!$E$2:$E$1051,I$1)</f>
        <v>45264</v>
      </c>
      <c r="J58" s="7">
        <f>SUMIFS('2023 Report Extract'!$M$2:$M$1051,'2023 Report Extract'!$C$2:$C$1051,$A58,'2023 Report Extract'!$E$2:$E$1051,J$1)</f>
        <v>0</v>
      </c>
      <c r="K58" s="7">
        <f>SUMIFS('2023 Report Extract'!$M$2:$M$1051,'2023 Report Extract'!$C$2:$C$1051,$A58,'2023 Report Extract'!$E$2:$E$1051,K$1)</f>
        <v>0</v>
      </c>
      <c r="L58" s="7">
        <f>SUMIFS('2023 Report Extract'!$M$2:$M$1051,'2023 Report Extract'!$C$2:$C$1051,$A58,'2023 Report Extract'!$E$2:$E$1051,L$1)</f>
        <v>0</v>
      </c>
      <c r="M58" s="7">
        <f>SUMIFS('2023 Report Extract'!$M$2:$M$1051,'2023 Report Extract'!$C$2:$C$1051,$A58,'2023 Report Extract'!$E$2:$E$1051,M$1)</f>
        <v>0</v>
      </c>
      <c r="N58" s="7">
        <f>SUMIFS('2023 Report Extract'!$M$2:$M$1051,'2023 Report Extract'!$C$2:$C$1051,$A58,'2023 Report Extract'!$E$2:$E$1051,N$1)</f>
        <v>0</v>
      </c>
      <c r="O58" s="7">
        <f>SUMIFS('2023 Report Extract'!$M$2:$M$1051,'2023 Report Extract'!$C$2:$C$1051,$A58,'2023 Report Extract'!$E$2:$E$1051,O$1)</f>
        <v>0</v>
      </c>
      <c r="P58" s="7">
        <f>SUMIFS('2023 Report Extract'!$M$2:$M$1051,'2023 Report Extract'!$C$2:$C$1051,$A58,'2023 Report Extract'!$E$2:$E$1051,P$1)</f>
        <v>0</v>
      </c>
      <c r="Q58" s="7">
        <f>SUMIFS('2023 Report Extract'!$J$2:$J$1051,'2023 Report Extract'!$C$2:$C$1051,$A58)</f>
        <v>0</v>
      </c>
      <c r="R58" s="7">
        <f>SUMIFS('2023 Report Extract'!$F$2:$F$1051,'2023 Report Extract'!$C$2:$C$1051,$A58)</f>
        <v>43166</v>
      </c>
      <c r="S58" s="286">
        <f t="shared" si="0"/>
        <v>402263</v>
      </c>
    </row>
    <row r="59" spans="1:19" x14ac:dyDescent="0.25">
      <c r="A59">
        <v>119</v>
      </c>
      <c r="B59" t="str">
        <f>INDEX('2023 Report Extract'!$D$2:$D$1036,MATCH('2023 FM Disclosure'!$A59,'2023 Report Extract'!$C$2:$C$1036,0))</f>
        <v>Port of Seattle</v>
      </c>
      <c r="C59" s="7">
        <f>SUMIFS('2023 Report Extract'!$M$2:$M$1051,'2023 Report Extract'!$C$2:$C$1051,$A59,'2023 Report Extract'!$E$2:$E$1051,C$1)</f>
        <v>0</v>
      </c>
      <c r="D59" s="7">
        <f>SUMIFS('2023 Report Extract'!$M$2:$M$1051,'2023 Report Extract'!$C$2:$C$1051,$A59,'2023 Report Extract'!$E$2:$E$1051,D$1)</f>
        <v>0</v>
      </c>
      <c r="E59" s="7">
        <f>SUMIFS('2023 Report Extract'!$M$2:$M$1051,'2023 Report Extract'!$C$2:$C$1051,$A59,'2023 Report Extract'!$E$2:$E$1051,E$1)</f>
        <v>0</v>
      </c>
      <c r="F59" s="7">
        <f>SUMIFS('2023 Report Extract'!$M$2:$M$1051,'2023 Report Extract'!$C$2:$C$1051,$A59,'2023 Report Extract'!$E$2:$E$1051,F$1)</f>
        <v>0</v>
      </c>
      <c r="G59" s="7">
        <f>SUMIFS('2023 Report Extract'!$M$2:$M$1051,'2023 Report Extract'!$C$2:$C$1051,$A59,'2023 Report Extract'!$E$2:$E$1051,G$1)</f>
        <v>113529</v>
      </c>
      <c r="H59" s="7">
        <f>SUMIFS('2023 Report Extract'!$M$2:$M$1051,'2023 Report Extract'!$C$2:$C$1051,$A59,'2023 Report Extract'!$E$2:$E$1051,H$1)</f>
        <v>0</v>
      </c>
      <c r="I59" s="7">
        <f>SUMIFS('2023 Report Extract'!$M$2:$M$1051,'2023 Report Extract'!$C$2:$C$1051,$A59,'2023 Report Extract'!$E$2:$E$1051,I$1)</f>
        <v>16374</v>
      </c>
      <c r="J59" s="7">
        <f>SUMIFS('2023 Report Extract'!$M$2:$M$1051,'2023 Report Extract'!$C$2:$C$1051,$A59,'2023 Report Extract'!$E$2:$E$1051,J$1)</f>
        <v>0</v>
      </c>
      <c r="K59" s="7">
        <f>SUMIFS('2023 Report Extract'!$M$2:$M$1051,'2023 Report Extract'!$C$2:$C$1051,$A59,'2023 Report Extract'!$E$2:$E$1051,K$1)</f>
        <v>0</v>
      </c>
      <c r="L59" s="7">
        <f>SUMIFS('2023 Report Extract'!$M$2:$M$1051,'2023 Report Extract'!$C$2:$C$1051,$A59,'2023 Report Extract'!$E$2:$E$1051,L$1)</f>
        <v>0</v>
      </c>
      <c r="M59" s="7">
        <f>SUMIFS('2023 Report Extract'!$M$2:$M$1051,'2023 Report Extract'!$C$2:$C$1051,$A59,'2023 Report Extract'!$E$2:$E$1051,M$1)</f>
        <v>0</v>
      </c>
      <c r="N59" s="7">
        <f>SUMIFS('2023 Report Extract'!$M$2:$M$1051,'2023 Report Extract'!$C$2:$C$1051,$A59,'2023 Report Extract'!$E$2:$E$1051,N$1)</f>
        <v>0</v>
      </c>
      <c r="O59" s="7">
        <f>SUMIFS('2023 Report Extract'!$M$2:$M$1051,'2023 Report Extract'!$C$2:$C$1051,$A59,'2023 Report Extract'!$E$2:$E$1051,O$1)</f>
        <v>0</v>
      </c>
      <c r="P59" s="7">
        <f>SUMIFS('2023 Report Extract'!$M$2:$M$1051,'2023 Report Extract'!$C$2:$C$1051,$A59,'2023 Report Extract'!$E$2:$E$1051,P$1)</f>
        <v>0</v>
      </c>
      <c r="Q59" s="7">
        <f>SUMIFS('2023 Report Extract'!$J$2:$J$1051,'2023 Report Extract'!$C$2:$C$1051,$A59)</f>
        <v>0</v>
      </c>
      <c r="R59" s="7">
        <f>SUMIFS('2023 Report Extract'!$F$2:$F$1051,'2023 Report Extract'!$C$2:$C$1051,$A59)</f>
        <v>15615</v>
      </c>
      <c r="S59" s="286">
        <f t="shared" si="0"/>
        <v>145518</v>
      </c>
    </row>
    <row r="60" spans="1:19" x14ac:dyDescent="0.25">
      <c r="A60">
        <v>120</v>
      </c>
      <c r="B60" t="str">
        <f>INDEX('2023 Report Extract'!$D$2:$D$1036,MATCH('2023 FM Disclosure'!$A60,'2023 Report Extract'!$C$2:$C$1036,0))</f>
        <v>Yakama Power</v>
      </c>
      <c r="C60" s="7">
        <f>SUMIFS('2023 Report Extract'!$M$2:$M$1051,'2023 Report Extract'!$C$2:$C$1051,$A60,'2023 Report Extract'!$E$2:$E$1051,C$1)</f>
        <v>0</v>
      </c>
      <c r="D60" s="7">
        <f>SUMIFS('2023 Report Extract'!$M$2:$M$1051,'2023 Report Extract'!$C$2:$C$1051,$A60,'2023 Report Extract'!$E$2:$E$1051,D$1)</f>
        <v>0</v>
      </c>
      <c r="E60" s="7">
        <f>SUMIFS('2023 Report Extract'!$M$2:$M$1051,'2023 Report Extract'!$C$2:$C$1051,$A60,'2023 Report Extract'!$E$2:$E$1051,E$1)</f>
        <v>0</v>
      </c>
      <c r="F60" s="7">
        <f>SUMIFS('2023 Report Extract'!$M$2:$M$1051,'2023 Report Extract'!$C$2:$C$1051,$A60,'2023 Report Extract'!$E$2:$E$1051,F$1)</f>
        <v>0</v>
      </c>
      <c r="G60" s="7">
        <f>SUMIFS('2023 Report Extract'!$M$2:$M$1051,'2023 Report Extract'!$C$2:$C$1051,$A60,'2023 Report Extract'!$E$2:$E$1051,G$1)</f>
        <v>122248</v>
      </c>
      <c r="H60" s="7">
        <f>SUMIFS('2023 Report Extract'!$M$2:$M$1051,'2023 Report Extract'!$C$2:$C$1051,$A60,'2023 Report Extract'!$E$2:$E$1051,H$1)</f>
        <v>0</v>
      </c>
      <c r="I60" s="7">
        <f>SUMIFS('2023 Report Extract'!$M$2:$M$1051,'2023 Report Extract'!$C$2:$C$1051,$A60,'2023 Report Extract'!$E$2:$E$1051,I$1)</f>
        <v>17632</v>
      </c>
      <c r="J60" s="7">
        <f>SUMIFS('2023 Report Extract'!$M$2:$M$1051,'2023 Report Extract'!$C$2:$C$1051,$A60,'2023 Report Extract'!$E$2:$E$1051,J$1)</f>
        <v>0</v>
      </c>
      <c r="K60" s="7">
        <f>SUMIFS('2023 Report Extract'!$M$2:$M$1051,'2023 Report Extract'!$C$2:$C$1051,$A60,'2023 Report Extract'!$E$2:$E$1051,K$1)</f>
        <v>0</v>
      </c>
      <c r="L60" s="7">
        <f>SUMIFS('2023 Report Extract'!$M$2:$M$1051,'2023 Report Extract'!$C$2:$C$1051,$A60,'2023 Report Extract'!$E$2:$E$1051,L$1)</f>
        <v>0</v>
      </c>
      <c r="M60" s="7">
        <f>SUMIFS('2023 Report Extract'!$M$2:$M$1051,'2023 Report Extract'!$C$2:$C$1051,$A60,'2023 Report Extract'!$E$2:$E$1051,M$1)</f>
        <v>0</v>
      </c>
      <c r="N60" s="7">
        <f>SUMIFS('2023 Report Extract'!$M$2:$M$1051,'2023 Report Extract'!$C$2:$C$1051,$A60,'2023 Report Extract'!$E$2:$E$1051,N$1)</f>
        <v>0</v>
      </c>
      <c r="O60" s="7">
        <f>SUMIFS('2023 Report Extract'!$M$2:$M$1051,'2023 Report Extract'!$C$2:$C$1051,$A60,'2023 Report Extract'!$E$2:$E$1051,O$1)</f>
        <v>0</v>
      </c>
      <c r="P60" s="7">
        <f>SUMIFS('2023 Report Extract'!$M$2:$M$1051,'2023 Report Extract'!$C$2:$C$1051,$A60,'2023 Report Extract'!$E$2:$E$1051,P$1)</f>
        <v>0</v>
      </c>
      <c r="Q60" s="7">
        <f>SUMIFS('2023 Report Extract'!$J$2:$J$1051,'2023 Report Extract'!$C$2:$C$1051,$A60)</f>
        <v>0</v>
      </c>
      <c r="R60" s="7">
        <f>SUMIFS('2023 Report Extract'!$F$2:$F$1051,'2023 Report Extract'!$C$2:$C$1051,$A60)</f>
        <v>16814</v>
      </c>
      <c r="S60" s="286">
        <f t="shared" si="0"/>
        <v>156694</v>
      </c>
    </row>
    <row r="61" spans="1:19" x14ac:dyDescent="0.25">
      <c r="A61">
        <v>130</v>
      </c>
      <c r="B61" t="str">
        <f>INDEX('2023 Report Extract'!$D$2:$D$1036,MATCH('2023 FM Disclosure'!$A61,'2023 Report Extract'!$C$2:$C$1036,0))</f>
        <v>PacifiCorp</v>
      </c>
      <c r="C61" s="7">
        <f>SUMIFS('2023 Report Extract'!$M$2:$M$1051,'2023 Report Extract'!$C$2:$C$1051,$A61,'2023 Report Extract'!$E$2:$E$1051,C$1)</f>
        <v>0</v>
      </c>
      <c r="D61" s="7">
        <f>SUMIFS('2023 Report Extract'!$M$2:$M$1051,'2023 Report Extract'!$C$2:$C$1051,$A61,'2023 Report Extract'!$E$2:$E$1051,D$1)</f>
        <v>0</v>
      </c>
      <c r="E61" s="7">
        <f>SUMIFS('2023 Report Extract'!$M$2:$M$1051,'2023 Report Extract'!$C$2:$C$1051,$A61,'2023 Report Extract'!$E$2:$E$1051,E$1)</f>
        <v>1387691</v>
      </c>
      <c r="F61" s="7">
        <f>SUMIFS('2023 Report Extract'!$M$2:$M$1051,'2023 Report Extract'!$C$2:$C$1051,$A61,'2023 Report Extract'!$E$2:$E$1051,F$1)</f>
        <v>19207</v>
      </c>
      <c r="G61" s="7">
        <f>SUMIFS('2023 Report Extract'!$M$2:$M$1051,'2023 Report Extract'!$C$2:$C$1051,$A61,'2023 Report Extract'!$E$2:$E$1051,G$1)</f>
        <v>323648</v>
      </c>
      <c r="H61" s="7">
        <f>SUMIFS('2023 Report Extract'!$M$2:$M$1051,'2023 Report Extract'!$C$2:$C$1051,$A61,'2023 Report Extract'!$E$2:$E$1051,H$1)</f>
        <v>750211</v>
      </c>
      <c r="I61" s="7">
        <f>SUMIFS('2023 Report Extract'!$M$2:$M$1051,'2023 Report Extract'!$C$2:$C$1051,$A61,'2023 Report Extract'!$E$2:$E$1051,I$1)</f>
        <v>2315</v>
      </c>
      <c r="J61" s="7">
        <f>SUMIFS('2023 Report Extract'!$M$2:$M$1051,'2023 Report Extract'!$C$2:$C$1051,$A61,'2023 Report Extract'!$E$2:$E$1051,J$1)</f>
        <v>0</v>
      </c>
      <c r="K61" s="7">
        <f>SUMIFS('2023 Report Extract'!$M$2:$M$1051,'2023 Report Extract'!$C$2:$C$1051,$A61,'2023 Report Extract'!$E$2:$E$1051,K$1)</f>
        <v>0</v>
      </c>
      <c r="L61" s="7">
        <f>SUMIFS('2023 Report Extract'!$M$2:$M$1051,'2023 Report Extract'!$C$2:$C$1051,$A61,'2023 Report Extract'!$E$2:$E$1051,L$1)</f>
        <v>1537</v>
      </c>
      <c r="M61" s="7">
        <f>SUMIFS('2023 Report Extract'!$M$2:$M$1051,'2023 Report Extract'!$C$2:$C$1051,$A61,'2023 Report Extract'!$E$2:$E$1051,M$1)</f>
        <v>84600</v>
      </c>
      <c r="N61" s="7">
        <f>SUMIFS('2023 Report Extract'!$M$2:$M$1051,'2023 Report Extract'!$C$2:$C$1051,$A61,'2023 Report Extract'!$E$2:$E$1051,N$1)</f>
        <v>0</v>
      </c>
      <c r="O61" s="7">
        <f>SUMIFS('2023 Report Extract'!$M$2:$M$1051,'2023 Report Extract'!$C$2:$C$1051,$A61,'2023 Report Extract'!$E$2:$E$1051,O$1)</f>
        <v>0</v>
      </c>
      <c r="P61" s="7">
        <f>SUMIFS('2023 Report Extract'!$M$2:$M$1051,'2023 Report Extract'!$C$2:$C$1051,$A61,'2023 Report Extract'!$E$2:$E$1051,P$1)</f>
        <v>601724</v>
      </c>
      <c r="Q61" s="7">
        <f>SUMIFS('2023 Report Extract'!$J$2:$J$1051,'2023 Report Extract'!$C$2:$C$1051,$A61)</f>
        <v>811774</v>
      </c>
      <c r="R61" s="7">
        <f>SUMIFS('2023 Report Extract'!$F$2:$F$1051,'2023 Report Extract'!$C$2:$C$1051,$A61)</f>
        <v>2208</v>
      </c>
      <c r="S61" s="286">
        <f t="shared" si="0"/>
        <v>3984915</v>
      </c>
    </row>
    <row r="62" spans="1:19" x14ac:dyDescent="0.25">
      <c r="A62">
        <v>142</v>
      </c>
      <c r="B62" t="str">
        <f>INDEX('2023 Report Extract'!$D$2:$D$1036,MATCH('2023 FM Disclosure'!$A62,'2023 Report Extract'!$C$2:$C$1036,0))</f>
        <v>Avangrid (WA)</v>
      </c>
      <c r="C62" s="7">
        <f>SUMIFS('2023 Report Extract'!$M$2:$M$1051,'2023 Report Extract'!$C$2:$C$1051,$A62,'2023 Report Extract'!$E$2:$E$1051,C$1)</f>
        <v>0</v>
      </c>
      <c r="D62" s="7">
        <f>SUMIFS('2023 Report Extract'!$M$2:$M$1051,'2023 Report Extract'!$C$2:$C$1051,$A62,'2023 Report Extract'!$E$2:$E$1051,D$1)</f>
        <v>0</v>
      </c>
      <c r="E62" s="7">
        <f>SUMIFS('2023 Report Extract'!$M$2:$M$1051,'2023 Report Extract'!$C$2:$C$1051,$A62,'2023 Report Extract'!$E$2:$E$1051,E$1)</f>
        <v>0</v>
      </c>
      <c r="F62" s="7">
        <f>SUMIFS('2023 Report Extract'!$M$2:$M$1051,'2023 Report Extract'!$C$2:$C$1051,$A62,'2023 Report Extract'!$E$2:$E$1051,F$1)</f>
        <v>0</v>
      </c>
      <c r="G62" s="7">
        <f>SUMIFS('2023 Report Extract'!$M$2:$M$1051,'2023 Report Extract'!$C$2:$C$1051,$A62,'2023 Report Extract'!$E$2:$E$1051,G$1)</f>
        <v>0</v>
      </c>
      <c r="H62" s="7">
        <f>SUMIFS('2023 Report Extract'!$M$2:$M$1051,'2023 Report Extract'!$C$2:$C$1051,$A62,'2023 Report Extract'!$E$2:$E$1051,H$1)</f>
        <v>0</v>
      </c>
      <c r="I62" s="7">
        <f>SUMIFS('2023 Report Extract'!$M$2:$M$1051,'2023 Report Extract'!$C$2:$C$1051,$A62,'2023 Report Extract'!$E$2:$E$1051,I$1)</f>
        <v>0</v>
      </c>
      <c r="J62" s="7">
        <f>SUMIFS('2023 Report Extract'!$M$2:$M$1051,'2023 Report Extract'!$C$2:$C$1051,$A62,'2023 Report Extract'!$E$2:$E$1051,J$1)</f>
        <v>0</v>
      </c>
      <c r="K62" s="7">
        <f>SUMIFS('2023 Report Extract'!$M$2:$M$1051,'2023 Report Extract'!$C$2:$C$1051,$A62,'2023 Report Extract'!$E$2:$E$1051,K$1)</f>
        <v>0</v>
      </c>
      <c r="L62" s="7">
        <f>SUMIFS('2023 Report Extract'!$M$2:$M$1051,'2023 Report Extract'!$C$2:$C$1051,$A62,'2023 Report Extract'!$E$2:$E$1051,L$1)</f>
        <v>0</v>
      </c>
      <c r="M62" s="7">
        <f>SUMIFS('2023 Report Extract'!$M$2:$M$1051,'2023 Report Extract'!$C$2:$C$1051,$A62,'2023 Report Extract'!$E$2:$E$1051,M$1)</f>
        <v>0</v>
      </c>
      <c r="N62" s="7">
        <f>SUMIFS('2023 Report Extract'!$M$2:$M$1051,'2023 Report Extract'!$C$2:$C$1051,$A62,'2023 Report Extract'!$E$2:$E$1051,N$1)</f>
        <v>0</v>
      </c>
      <c r="O62" s="7">
        <f>SUMIFS('2023 Report Extract'!$M$2:$M$1051,'2023 Report Extract'!$C$2:$C$1051,$A62,'2023 Report Extract'!$E$2:$E$1051,O$1)</f>
        <v>0</v>
      </c>
      <c r="P62" s="7">
        <f>SUMIFS('2023 Report Extract'!$M$2:$M$1051,'2023 Report Extract'!$C$2:$C$1051,$A62,'2023 Report Extract'!$E$2:$E$1051,P$1)</f>
        <v>0</v>
      </c>
      <c r="Q62" s="7">
        <f>SUMIFS('2023 Report Extract'!$J$2:$J$1051,'2023 Report Extract'!$C$2:$C$1051,$A62)</f>
        <v>0</v>
      </c>
      <c r="R62" s="7">
        <f>SUMIFS('2023 Report Extract'!$F$2:$F$1051,'2023 Report Extract'!$C$2:$C$1051,$A62)</f>
        <v>0</v>
      </c>
      <c r="S62" s="286">
        <f t="shared" si="0"/>
        <v>0</v>
      </c>
    </row>
    <row r="63" spans="1:19" x14ac:dyDescent="0.25">
      <c r="A63">
        <v>144</v>
      </c>
      <c r="B63" t="str">
        <f>INDEX('2023 Report Extract'!$D$2:$D$1036,MATCH('2023 FM Disclosure'!$A63,'2023 Report Extract'!$C$2:$C$1036,0))</f>
        <v>Kalispel Tribal Utility</v>
      </c>
      <c r="C63" s="7">
        <f>SUMIFS('2023 Report Extract'!$M$2:$M$1051,'2023 Report Extract'!$C$2:$C$1051,$A63,'2023 Report Extract'!$E$2:$E$1051,C$1)</f>
        <v>0</v>
      </c>
      <c r="D63" s="7">
        <f>SUMIFS('2023 Report Extract'!$M$2:$M$1051,'2023 Report Extract'!$C$2:$C$1051,$A63,'2023 Report Extract'!$E$2:$E$1051,D$1)</f>
        <v>0</v>
      </c>
      <c r="E63" s="7">
        <f>SUMIFS('2023 Report Extract'!$M$2:$M$1051,'2023 Report Extract'!$C$2:$C$1051,$A63,'2023 Report Extract'!$E$2:$E$1051,E$1)</f>
        <v>0</v>
      </c>
      <c r="F63" s="7">
        <f>SUMIFS('2023 Report Extract'!$M$2:$M$1051,'2023 Report Extract'!$C$2:$C$1051,$A63,'2023 Report Extract'!$E$2:$E$1051,F$1)</f>
        <v>0</v>
      </c>
      <c r="G63" s="7">
        <f>SUMIFS('2023 Report Extract'!$M$2:$M$1051,'2023 Report Extract'!$C$2:$C$1051,$A63,'2023 Report Extract'!$E$2:$E$1051,G$1)</f>
        <v>25315</v>
      </c>
      <c r="H63" s="7">
        <f>SUMIFS('2023 Report Extract'!$M$2:$M$1051,'2023 Report Extract'!$C$2:$C$1051,$A63,'2023 Report Extract'!$E$2:$E$1051,H$1)</f>
        <v>0</v>
      </c>
      <c r="I63" s="7">
        <f>SUMIFS('2023 Report Extract'!$M$2:$M$1051,'2023 Report Extract'!$C$2:$C$1051,$A63,'2023 Report Extract'!$E$2:$E$1051,I$1)</f>
        <v>3651</v>
      </c>
      <c r="J63" s="7">
        <f>SUMIFS('2023 Report Extract'!$M$2:$M$1051,'2023 Report Extract'!$C$2:$C$1051,$A63,'2023 Report Extract'!$E$2:$E$1051,J$1)</f>
        <v>0</v>
      </c>
      <c r="K63" s="7">
        <f>SUMIFS('2023 Report Extract'!$M$2:$M$1051,'2023 Report Extract'!$C$2:$C$1051,$A63,'2023 Report Extract'!$E$2:$E$1051,K$1)</f>
        <v>0</v>
      </c>
      <c r="L63" s="7">
        <f>SUMIFS('2023 Report Extract'!$M$2:$M$1051,'2023 Report Extract'!$C$2:$C$1051,$A63,'2023 Report Extract'!$E$2:$E$1051,L$1)</f>
        <v>0</v>
      </c>
      <c r="M63" s="7">
        <f>SUMIFS('2023 Report Extract'!$M$2:$M$1051,'2023 Report Extract'!$C$2:$C$1051,$A63,'2023 Report Extract'!$E$2:$E$1051,M$1)</f>
        <v>0</v>
      </c>
      <c r="N63" s="7">
        <f>SUMIFS('2023 Report Extract'!$M$2:$M$1051,'2023 Report Extract'!$C$2:$C$1051,$A63,'2023 Report Extract'!$E$2:$E$1051,N$1)</f>
        <v>0</v>
      </c>
      <c r="O63" s="7">
        <f>SUMIFS('2023 Report Extract'!$M$2:$M$1051,'2023 Report Extract'!$C$2:$C$1051,$A63,'2023 Report Extract'!$E$2:$E$1051,O$1)</f>
        <v>0</v>
      </c>
      <c r="P63" s="7">
        <f>SUMIFS('2023 Report Extract'!$M$2:$M$1051,'2023 Report Extract'!$C$2:$C$1051,$A63,'2023 Report Extract'!$E$2:$E$1051,P$1)</f>
        <v>0</v>
      </c>
      <c r="Q63" s="7">
        <f>SUMIFS('2023 Report Extract'!$J$2:$J$1051,'2023 Report Extract'!$C$2:$C$1051,$A63)</f>
        <v>0</v>
      </c>
      <c r="R63" s="7">
        <f>SUMIFS('2023 Report Extract'!$F$2:$F$1051,'2023 Report Extract'!$C$2:$C$1051,$A63)</f>
        <v>3482</v>
      </c>
      <c r="S63" s="286">
        <f t="shared" si="0"/>
        <v>32448</v>
      </c>
    </row>
    <row r="64" spans="1:19" x14ac:dyDescent="0.25">
      <c r="A64">
        <v>158</v>
      </c>
      <c r="B64" t="str">
        <f>INDEX('2023 Report Extract'!$D$2:$D$1036,MATCH('2023 FM Disclosure'!$A64,'2023 Report Extract'!$C$2:$C$1036,0))</f>
        <v>Orcas Power &amp; Light Co-op</v>
      </c>
      <c r="C64" s="7">
        <f>SUMIFS('2023 Report Extract'!$M$2:$M$1051,'2023 Report Extract'!$C$2:$C$1051,$A64,'2023 Report Extract'!$E$2:$E$1051,C$1)</f>
        <v>0</v>
      </c>
      <c r="D64" s="7">
        <f>SUMIFS('2023 Report Extract'!$M$2:$M$1051,'2023 Report Extract'!$C$2:$C$1051,$A64,'2023 Report Extract'!$E$2:$E$1051,D$1)</f>
        <v>0</v>
      </c>
      <c r="E64" s="7">
        <f>SUMIFS('2023 Report Extract'!$M$2:$M$1051,'2023 Report Extract'!$C$2:$C$1051,$A64,'2023 Report Extract'!$E$2:$E$1051,E$1)</f>
        <v>0</v>
      </c>
      <c r="F64" s="7">
        <f>SUMIFS('2023 Report Extract'!$M$2:$M$1051,'2023 Report Extract'!$C$2:$C$1051,$A64,'2023 Report Extract'!$E$2:$E$1051,F$1)</f>
        <v>0</v>
      </c>
      <c r="G64" s="7">
        <f>SUMIFS('2023 Report Extract'!$M$2:$M$1051,'2023 Report Extract'!$C$2:$C$1051,$A64,'2023 Report Extract'!$E$2:$E$1051,G$1)</f>
        <v>176377</v>
      </c>
      <c r="H64" s="7">
        <f>SUMIFS('2023 Report Extract'!$M$2:$M$1051,'2023 Report Extract'!$C$2:$C$1051,$A64,'2023 Report Extract'!$E$2:$E$1051,H$1)</f>
        <v>0</v>
      </c>
      <c r="I64" s="7">
        <f>SUMIFS('2023 Report Extract'!$M$2:$M$1051,'2023 Report Extract'!$C$2:$C$1051,$A64,'2023 Report Extract'!$E$2:$E$1051,I$1)</f>
        <v>25439</v>
      </c>
      <c r="J64" s="7">
        <f>SUMIFS('2023 Report Extract'!$M$2:$M$1051,'2023 Report Extract'!$C$2:$C$1051,$A64,'2023 Report Extract'!$E$2:$E$1051,J$1)</f>
        <v>0</v>
      </c>
      <c r="K64" s="7">
        <f>SUMIFS('2023 Report Extract'!$M$2:$M$1051,'2023 Report Extract'!$C$2:$C$1051,$A64,'2023 Report Extract'!$E$2:$E$1051,K$1)</f>
        <v>0</v>
      </c>
      <c r="L64" s="7">
        <f>SUMIFS('2023 Report Extract'!$M$2:$M$1051,'2023 Report Extract'!$C$2:$C$1051,$A64,'2023 Report Extract'!$E$2:$E$1051,L$1)</f>
        <v>0</v>
      </c>
      <c r="M64" s="7">
        <f>SUMIFS('2023 Report Extract'!$M$2:$M$1051,'2023 Report Extract'!$C$2:$C$1051,$A64,'2023 Report Extract'!$E$2:$E$1051,M$1)</f>
        <v>0</v>
      </c>
      <c r="N64" s="7">
        <f>SUMIFS('2023 Report Extract'!$M$2:$M$1051,'2023 Report Extract'!$C$2:$C$1051,$A64,'2023 Report Extract'!$E$2:$E$1051,N$1)</f>
        <v>0</v>
      </c>
      <c r="O64" s="7">
        <f>SUMIFS('2023 Report Extract'!$M$2:$M$1051,'2023 Report Extract'!$C$2:$C$1051,$A64,'2023 Report Extract'!$E$2:$E$1051,O$1)</f>
        <v>0</v>
      </c>
      <c r="P64" s="7">
        <f>SUMIFS('2023 Report Extract'!$M$2:$M$1051,'2023 Report Extract'!$C$2:$C$1051,$A64,'2023 Report Extract'!$E$2:$E$1051,P$1)</f>
        <v>0</v>
      </c>
      <c r="Q64" s="7">
        <f>SUMIFS('2023 Report Extract'!$J$2:$J$1051,'2023 Report Extract'!$C$2:$C$1051,$A64)</f>
        <v>1398</v>
      </c>
      <c r="R64" s="7">
        <f>SUMIFS('2023 Report Extract'!$F$2:$F$1051,'2023 Report Extract'!$C$2:$C$1051,$A64)</f>
        <v>24259</v>
      </c>
      <c r="S64" s="286">
        <f t="shared" si="0"/>
        <v>227473</v>
      </c>
    </row>
    <row r="65" spans="1:19" x14ac:dyDescent="0.25">
      <c r="A65">
        <v>160</v>
      </c>
      <c r="B65" t="str">
        <f>INDEX('2023 Report Extract'!$D$2:$D$1036,MATCH('2023 FM Disclosure'!$A65,'2023 Report Extract'!$C$2:$C$1036,0))</f>
        <v>Energy Northwest</v>
      </c>
      <c r="C65" s="7">
        <f>SUMIFS('2023 Report Extract'!$M$2:$M$1051,'2023 Report Extract'!$C$2:$C$1051,$A65,'2023 Report Extract'!$E$2:$E$1051,C$1)</f>
        <v>0</v>
      </c>
      <c r="D65" s="7">
        <f>SUMIFS('2023 Report Extract'!$M$2:$M$1051,'2023 Report Extract'!$C$2:$C$1051,$A65,'2023 Report Extract'!$E$2:$E$1051,D$1)</f>
        <v>0</v>
      </c>
      <c r="E65" s="7">
        <f>SUMIFS('2023 Report Extract'!$M$2:$M$1051,'2023 Report Extract'!$C$2:$C$1051,$A65,'2023 Report Extract'!$E$2:$E$1051,E$1)</f>
        <v>0</v>
      </c>
      <c r="F65" s="7">
        <f>SUMIFS('2023 Report Extract'!$M$2:$M$1051,'2023 Report Extract'!$C$2:$C$1051,$A65,'2023 Report Extract'!$E$2:$E$1051,F$1)</f>
        <v>0</v>
      </c>
      <c r="G65" s="7">
        <f>SUMIFS('2023 Report Extract'!$M$2:$M$1051,'2023 Report Extract'!$C$2:$C$1051,$A65,'2023 Report Extract'!$E$2:$E$1051,G$1)</f>
        <v>14629</v>
      </c>
      <c r="H65" s="7">
        <f>SUMIFS('2023 Report Extract'!$M$2:$M$1051,'2023 Report Extract'!$C$2:$C$1051,$A65,'2023 Report Extract'!$E$2:$E$1051,H$1)</f>
        <v>0</v>
      </c>
      <c r="I65" s="7">
        <f>SUMIFS('2023 Report Extract'!$M$2:$M$1051,'2023 Report Extract'!$C$2:$C$1051,$A65,'2023 Report Extract'!$E$2:$E$1051,I$1)</f>
        <v>2110</v>
      </c>
      <c r="J65" s="7">
        <f>SUMIFS('2023 Report Extract'!$M$2:$M$1051,'2023 Report Extract'!$C$2:$C$1051,$A65,'2023 Report Extract'!$E$2:$E$1051,J$1)</f>
        <v>0</v>
      </c>
      <c r="K65" s="7">
        <f>SUMIFS('2023 Report Extract'!$M$2:$M$1051,'2023 Report Extract'!$C$2:$C$1051,$A65,'2023 Report Extract'!$E$2:$E$1051,K$1)</f>
        <v>0</v>
      </c>
      <c r="L65" s="7">
        <f>SUMIFS('2023 Report Extract'!$M$2:$M$1051,'2023 Report Extract'!$C$2:$C$1051,$A65,'2023 Report Extract'!$E$2:$E$1051,L$1)</f>
        <v>0</v>
      </c>
      <c r="M65" s="7">
        <f>SUMIFS('2023 Report Extract'!$M$2:$M$1051,'2023 Report Extract'!$C$2:$C$1051,$A65,'2023 Report Extract'!$E$2:$E$1051,M$1)</f>
        <v>0</v>
      </c>
      <c r="N65" s="7">
        <f>SUMIFS('2023 Report Extract'!$M$2:$M$1051,'2023 Report Extract'!$C$2:$C$1051,$A65,'2023 Report Extract'!$E$2:$E$1051,N$1)</f>
        <v>0</v>
      </c>
      <c r="O65" s="7">
        <f>SUMIFS('2023 Report Extract'!$M$2:$M$1051,'2023 Report Extract'!$C$2:$C$1051,$A65,'2023 Report Extract'!$E$2:$E$1051,O$1)</f>
        <v>0</v>
      </c>
      <c r="P65" s="7">
        <f>SUMIFS('2023 Report Extract'!$M$2:$M$1051,'2023 Report Extract'!$C$2:$C$1051,$A65,'2023 Report Extract'!$E$2:$E$1051,P$1)</f>
        <v>0</v>
      </c>
      <c r="Q65" s="7">
        <f>SUMIFS('2023 Report Extract'!$J$2:$J$1051,'2023 Report Extract'!$C$2:$C$1051,$A65)</f>
        <v>0</v>
      </c>
      <c r="R65" s="7">
        <f>SUMIFS('2023 Report Extract'!$F$2:$F$1051,'2023 Report Extract'!$C$2:$C$1051,$A65)</f>
        <v>2012</v>
      </c>
      <c r="S65" s="286">
        <f t="shared" si="0"/>
        <v>18751</v>
      </c>
    </row>
    <row r="66" spans="1:19" x14ac:dyDescent="0.25">
      <c r="A66">
        <v>161</v>
      </c>
      <c r="B66" t="str">
        <f>INDEX('2023 Report Extract'!$D$2:$D$1036,MATCH('2023 FM Disclosure'!$A66,'2023 Report Extract'!$C$2:$C$1036,0))</f>
        <v>Consolidated Irrigation District #19</v>
      </c>
      <c r="C66" s="7">
        <f>SUMIFS('2023 Report Extract'!$M$2:$M$1051,'2023 Report Extract'!$C$2:$C$1051,$A66,'2023 Report Extract'!$E$2:$E$1051,C$1)</f>
        <v>0</v>
      </c>
      <c r="D66" s="7">
        <f>SUMIFS('2023 Report Extract'!$M$2:$M$1051,'2023 Report Extract'!$C$2:$C$1051,$A66,'2023 Report Extract'!$E$2:$E$1051,D$1)</f>
        <v>0</v>
      </c>
      <c r="E66" s="7">
        <f>SUMIFS('2023 Report Extract'!$M$2:$M$1051,'2023 Report Extract'!$C$2:$C$1051,$A66,'2023 Report Extract'!$E$2:$E$1051,E$1)</f>
        <v>0</v>
      </c>
      <c r="F66" s="7">
        <f>SUMIFS('2023 Report Extract'!$M$2:$M$1051,'2023 Report Extract'!$C$2:$C$1051,$A66,'2023 Report Extract'!$E$2:$E$1051,F$1)</f>
        <v>0</v>
      </c>
      <c r="G66" s="7">
        <f>SUMIFS('2023 Report Extract'!$M$2:$M$1051,'2023 Report Extract'!$C$2:$C$1051,$A66,'2023 Report Extract'!$E$2:$E$1051,G$1)</f>
        <v>1981</v>
      </c>
      <c r="H66" s="7">
        <f>SUMIFS('2023 Report Extract'!$M$2:$M$1051,'2023 Report Extract'!$C$2:$C$1051,$A66,'2023 Report Extract'!$E$2:$E$1051,H$1)</f>
        <v>0</v>
      </c>
      <c r="I66" s="7">
        <f>SUMIFS('2023 Report Extract'!$M$2:$M$1051,'2023 Report Extract'!$C$2:$C$1051,$A66,'2023 Report Extract'!$E$2:$E$1051,I$1)</f>
        <v>286</v>
      </c>
      <c r="J66" s="7">
        <f>SUMIFS('2023 Report Extract'!$M$2:$M$1051,'2023 Report Extract'!$C$2:$C$1051,$A66,'2023 Report Extract'!$E$2:$E$1051,J$1)</f>
        <v>0</v>
      </c>
      <c r="K66" s="7">
        <f>SUMIFS('2023 Report Extract'!$M$2:$M$1051,'2023 Report Extract'!$C$2:$C$1051,$A66,'2023 Report Extract'!$E$2:$E$1051,K$1)</f>
        <v>0</v>
      </c>
      <c r="L66" s="7">
        <f>SUMIFS('2023 Report Extract'!$M$2:$M$1051,'2023 Report Extract'!$C$2:$C$1051,$A66,'2023 Report Extract'!$E$2:$E$1051,L$1)</f>
        <v>0</v>
      </c>
      <c r="M66" s="7">
        <f>SUMIFS('2023 Report Extract'!$M$2:$M$1051,'2023 Report Extract'!$C$2:$C$1051,$A66,'2023 Report Extract'!$E$2:$E$1051,M$1)</f>
        <v>0</v>
      </c>
      <c r="N66" s="7">
        <f>SUMIFS('2023 Report Extract'!$M$2:$M$1051,'2023 Report Extract'!$C$2:$C$1051,$A66,'2023 Report Extract'!$E$2:$E$1051,N$1)</f>
        <v>0</v>
      </c>
      <c r="O66" s="7">
        <f>SUMIFS('2023 Report Extract'!$M$2:$M$1051,'2023 Report Extract'!$C$2:$C$1051,$A66,'2023 Report Extract'!$E$2:$E$1051,O$1)</f>
        <v>0</v>
      </c>
      <c r="P66" s="7">
        <f>SUMIFS('2023 Report Extract'!$M$2:$M$1051,'2023 Report Extract'!$C$2:$C$1051,$A66,'2023 Report Extract'!$E$2:$E$1051,P$1)</f>
        <v>0</v>
      </c>
      <c r="Q66" s="7">
        <f>SUMIFS('2023 Report Extract'!$J$2:$J$1051,'2023 Report Extract'!$C$2:$C$1051,$A66)</f>
        <v>0</v>
      </c>
      <c r="R66" s="7">
        <f>SUMIFS('2023 Report Extract'!$F$2:$F$1051,'2023 Report Extract'!$C$2:$C$1051,$A66)</f>
        <v>272</v>
      </c>
      <c r="S66" s="286">
        <f t="shared" si="0"/>
        <v>2539</v>
      </c>
    </row>
    <row r="67" spans="1:19" x14ac:dyDescent="0.25">
      <c r="A67">
        <v>162</v>
      </c>
      <c r="B67" t="str">
        <f>INDEX('2023 Report Extract'!$D$2:$D$1036,MATCH('2023 FM Disclosure'!$A67,'2023 Report Extract'!$C$2:$C$1036,0))</f>
        <v>Fairchild Airforce Base</v>
      </c>
      <c r="C67" s="7">
        <f>SUMIFS('2023 Report Extract'!$M$2:$M$1051,'2023 Report Extract'!$C$2:$C$1051,$A67,'2023 Report Extract'!$E$2:$E$1051,C$1)</f>
        <v>0</v>
      </c>
      <c r="D67" s="7">
        <f>SUMIFS('2023 Report Extract'!$M$2:$M$1051,'2023 Report Extract'!$C$2:$C$1051,$A67,'2023 Report Extract'!$E$2:$E$1051,D$1)</f>
        <v>0</v>
      </c>
      <c r="E67" s="7">
        <f>SUMIFS('2023 Report Extract'!$M$2:$M$1051,'2023 Report Extract'!$C$2:$C$1051,$A67,'2023 Report Extract'!$E$2:$E$1051,E$1)</f>
        <v>0</v>
      </c>
      <c r="F67" s="7">
        <f>SUMIFS('2023 Report Extract'!$M$2:$M$1051,'2023 Report Extract'!$C$2:$C$1051,$A67,'2023 Report Extract'!$E$2:$E$1051,F$1)</f>
        <v>0</v>
      </c>
      <c r="G67" s="7">
        <f>SUMIFS('2023 Report Extract'!$M$2:$M$1051,'2023 Report Extract'!$C$2:$C$1051,$A67,'2023 Report Extract'!$E$2:$E$1051,G$1)</f>
        <v>34590</v>
      </c>
      <c r="H67" s="7">
        <f>SUMIFS('2023 Report Extract'!$M$2:$M$1051,'2023 Report Extract'!$C$2:$C$1051,$A67,'2023 Report Extract'!$E$2:$E$1051,H$1)</f>
        <v>0</v>
      </c>
      <c r="I67" s="7">
        <f>SUMIFS('2023 Report Extract'!$M$2:$M$1051,'2023 Report Extract'!$C$2:$C$1051,$A67,'2023 Report Extract'!$E$2:$E$1051,I$1)</f>
        <v>4989</v>
      </c>
      <c r="J67" s="7">
        <f>SUMIFS('2023 Report Extract'!$M$2:$M$1051,'2023 Report Extract'!$C$2:$C$1051,$A67,'2023 Report Extract'!$E$2:$E$1051,J$1)</f>
        <v>0</v>
      </c>
      <c r="K67" s="7">
        <f>SUMIFS('2023 Report Extract'!$M$2:$M$1051,'2023 Report Extract'!$C$2:$C$1051,$A67,'2023 Report Extract'!$E$2:$E$1051,K$1)</f>
        <v>0</v>
      </c>
      <c r="L67" s="7">
        <f>SUMIFS('2023 Report Extract'!$M$2:$M$1051,'2023 Report Extract'!$C$2:$C$1051,$A67,'2023 Report Extract'!$E$2:$E$1051,L$1)</f>
        <v>0</v>
      </c>
      <c r="M67" s="7">
        <f>SUMIFS('2023 Report Extract'!$M$2:$M$1051,'2023 Report Extract'!$C$2:$C$1051,$A67,'2023 Report Extract'!$E$2:$E$1051,M$1)</f>
        <v>0</v>
      </c>
      <c r="N67" s="7">
        <f>SUMIFS('2023 Report Extract'!$M$2:$M$1051,'2023 Report Extract'!$C$2:$C$1051,$A67,'2023 Report Extract'!$E$2:$E$1051,N$1)</f>
        <v>0</v>
      </c>
      <c r="O67" s="7">
        <f>SUMIFS('2023 Report Extract'!$M$2:$M$1051,'2023 Report Extract'!$C$2:$C$1051,$A67,'2023 Report Extract'!$E$2:$E$1051,O$1)</f>
        <v>0</v>
      </c>
      <c r="P67" s="7">
        <f>SUMIFS('2023 Report Extract'!$M$2:$M$1051,'2023 Report Extract'!$C$2:$C$1051,$A67,'2023 Report Extract'!$E$2:$E$1051,P$1)</f>
        <v>0</v>
      </c>
      <c r="Q67" s="7">
        <f>SUMIFS('2023 Report Extract'!$J$2:$J$1051,'2023 Report Extract'!$C$2:$C$1051,$A67)</f>
        <v>0</v>
      </c>
      <c r="R67" s="7">
        <f>SUMIFS('2023 Report Extract'!$F$2:$F$1051,'2023 Report Extract'!$C$2:$C$1051,$A67)</f>
        <v>4758</v>
      </c>
      <c r="S67" s="286">
        <f t="shared" ref="S67:S71" si="1">SUM(C67:R67)</f>
        <v>44337</v>
      </c>
    </row>
    <row r="68" spans="1:19" x14ac:dyDescent="0.25">
      <c r="A68">
        <v>164</v>
      </c>
      <c r="B68" t="str">
        <f>INDEX('2023 Report Extract'!$D$2:$D$1036,MATCH('2023 FM Disclosure'!$A68,'2023 Report Extract'!$C$2:$C$1036,0))</f>
        <v>Grant County PUD #2 (Rate Schedule 13)</v>
      </c>
      <c r="C68" s="7">
        <f>SUMIFS('2023 Report Extract'!$M$2:$M$1051,'2023 Report Extract'!$C$2:$C$1051,$A68,'2023 Report Extract'!$E$2:$E$1051,C$1)</f>
        <v>0</v>
      </c>
      <c r="D68" s="7">
        <f>SUMIFS('2023 Report Extract'!$M$2:$M$1051,'2023 Report Extract'!$C$2:$C$1051,$A68,'2023 Report Extract'!$E$2:$E$1051,D$1)</f>
        <v>0</v>
      </c>
      <c r="E68" s="7">
        <f>SUMIFS('2023 Report Extract'!$M$2:$M$1051,'2023 Report Extract'!$C$2:$C$1051,$A68,'2023 Report Extract'!$E$2:$E$1051,E$1)</f>
        <v>0</v>
      </c>
      <c r="F68" s="7">
        <f>SUMIFS('2023 Report Extract'!$M$2:$M$1051,'2023 Report Extract'!$C$2:$C$1051,$A68,'2023 Report Extract'!$E$2:$E$1051,F$1)</f>
        <v>0</v>
      </c>
      <c r="G68" s="7">
        <f>SUMIFS('2023 Report Extract'!$M$2:$M$1051,'2023 Report Extract'!$C$2:$C$1051,$A68,'2023 Report Extract'!$E$2:$E$1051,G$1)</f>
        <v>20500</v>
      </c>
      <c r="H68" s="7">
        <f>SUMIFS('2023 Report Extract'!$M$2:$M$1051,'2023 Report Extract'!$C$2:$C$1051,$A68,'2023 Report Extract'!$E$2:$E$1051,H$1)</f>
        <v>0</v>
      </c>
      <c r="I68" s="7">
        <f>SUMIFS('2023 Report Extract'!$M$2:$M$1051,'2023 Report Extract'!$C$2:$C$1051,$A68,'2023 Report Extract'!$E$2:$E$1051,I$1)</f>
        <v>0</v>
      </c>
      <c r="J68" s="7">
        <f>SUMIFS('2023 Report Extract'!$M$2:$M$1051,'2023 Report Extract'!$C$2:$C$1051,$A68,'2023 Report Extract'!$E$2:$E$1051,J$1)</f>
        <v>0</v>
      </c>
      <c r="K68" s="7">
        <f>SUMIFS('2023 Report Extract'!$M$2:$M$1051,'2023 Report Extract'!$C$2:$C$1051,$A68,'2023 Report Extract'!$E$2:$E$1051,K$1)</f>
        <v>0</v>
      </c>
      <c r="L68" s="7">
        <f>SUMIFS('2023 Report Extract'!$M$2:$M$1051,'2023 Report Extract'!$C$2:$C$1051,$A68,'2023 Report Extract'!$E$2:$E$1051,L$1)</f>
        <v>0</v>
      </c>
      <c r="M68" s="7">
        <f>SUMIFS('2023 Report Extract'!$M$2:$M$1051,'2023 Report Extract'!$C$2:$C$1051,$A68,'2023 Report Extract'!$E$2:$E$1051,M$1)</f>
        <v>0</v>
      </c>
      <c r="N68" s="7">
        <f>SUMIFS('2023 Report Extract'!$M$2:$M$1051,'2023 Report Extract'!$C$2:$C$1051,$A68,'2023 Report Extract'!$E$2:$E$1051,N$1)</f>
        <v>0</v>
      </c>
      <c r="O68" s="7">
        <f>SUMIFS('2023 Report Extract'!$M$2:$M$1051,'2023 Report Extract'!$C$2:$C$1051,$A68,'2023 Report Extract'!$E$2:$E$1051,O$1)</f>
        <v>0</v>
      </c>
      <c r="P68" s="7">
        <f>SUMIFS('2023 Report Extract'!$M$2:$M$1051,'2023 Report Extract'!$C$2:$C$1051,$A68,'2023 Report Extract'!$E$2:$E$1051,P$1)</f>
        <v>0</v>
      </c>
      <c r="Q68" s="7">
        <f>SUMIFS('2023 Report Extract'!$J$2:$J$1051,'2023 Report Extract'!$C$2:$C$1051,$A68)</f>
        <v>0</v>
      </c>
      <c r="R68" s="7">
        <f>SUMIFS('2023 Report Extract'!$F$2:$F$1051,'2023 Report Extract'!$C$2:$C$1051,$A68)</f>
        <v>0</v>
      </c>
      <c r="S68" s="286">
        <f t="shared" si="1"/>
        <v>20500</v>
      </c>
    </row>
    <row r="69" spans="1:19" x14ac:dyDescent="0.25">
      <c r="A69">
        <v>167</v>
      </c>
      <c r="B69" t="str">
        <f>INDEX('2023 Report Extract'!$D$2:$D$1036,MATCH('2023 FM Disclosure'!$A69,'2023 Report Extract'!$C$2:$C$1036,0))</f>
        <v>Puget Sound Energy Green Direct Program</v>
      </c>
      <c r="C69" s="7">
        <f>SUMIFS('2023 Report Extract'!$M$2:$M$1051,'2023 Report Extract'!$C$2:$C$1051,$A69,'2023 Report Extract'!$E$2:$E$1051,C$1)</f>
        <v>0</v>
      </c>
      <c r="D69" s="7">
        <f>SUMIFS('2023 Report Extract'!$M$2:$M$1051,'2023 Report Extract'!$C$2:$C$1051,$A69,'2023 Report Extract'!$E$2:$E$1051,D$1)</f>
        <v>0</v>
      </c>
      <c r="E69" s="7">
        <f>SUMIFS('2023 Report Extract'!$M$2:$M$1051,'2023 Report Extract'!$C$2:$C$1051,$A69,'2023 Report Extract'!$E$2:$E$1051,E$1)</f>
        <v>0</v>
      </c>
      <c r="F69" s="7">
        <f>SUMIFS('2023 Report Extract'!$M$2:$M$1051,'2023 Report Extract'!$C$2:$C$1051,$A69,'2023 Report Extract'!$E$2:$E$1051,F$1)</f>
        <v>0</v>
      </c>
      <c r="G69" s="7">
        <f>SUMIFS('2023 Report Extract'!$M$2:$M$1051,'2023 Report Extract'!$C$2:$C$1051,$A69,'2023 Report Extract'!$E$2:$E$1051,G$1)</f>
        <v>0</v>
      </c>
      <c r="H69" s="7">
        <f>SUMIFS('2023 Report Extract'!$M$2:$M$1051,'2023 Report Extract'!$C$2:$C$1051,$A69,'2023 Report Extract'!$E$2:$E$1051,H$1)</f>
        <v>0</v>
      </c>
      <c r="I69" s="7">
        <f>SUMIFS('2023 Report Extract'!$M$2:$M$1051,'2023 Report Extract'!$C$2:$C$1051,$A69,'2023 Report Extract'!$E$2:$E$1051,I$1)</f>
        <v>0</v>
      </c>
      <c r="J69" s="7">
        <f>SUMIFS('2023 Report Extract'!$M$2:$M$1051,'2023 Report Extract'!$C$2:$C$1051,$A69,'2023 Report Extract'!$E$2:$E$1051,J$1)</f>
        <v>0</v>
      </c>
      <c r="K69" s="7">
        <f>SUMIFS('2023 Report Extract'!$M$2:$M$1051,'2023 Report Extract'!$C$2:$C$1051,$A69,'2023 Report Extract'!$E$2:$E$1051,K$1)</f>
        <v>0</v>
      </c>
      <c r="L69" s="7">
        <f>SUMIFS('2023 Report Extract'!$M$2:$M$1051,'2023 Report Extract'!$C$2:$C$1051,$A69,'2023 Report Extract'!$E$2:$E$1051,L$1)</f>
        <v>0</v>
      </c>
      <c r="M69" s="7">
        <f>SUMIFS('2023 Report Extract'!$M$2:$M$1051,'2023 Report Extract'!$C$2:$C$1051,$A69,'2023 Report Extract'!$E$2:$E$1051,M$1)</f>
        <v>333154</v>
      </c>
      <c r="N69" s="7">
        <f>SUMIFS('2023 Report Extract'!$M$2:$M$1051,'2023 Report Extract'!$C$2:$C$1051,$A69,'2023 Report Extract'!$E$2:$E$1051,N$1)</f>
        <v>0</v>
      </c>
      <c r="O69" s="7">
        <f>SUMIFS('2023 Report Extract'!$M$2:$M$1051,'2023 Report Extract'!$C$2:$C$1051,$A69,'2023 Report Extract'!$E$2:$E$1051,O$1)</f>
        <v>0</v>
      </c>
      <c r="P69" s="7">
        <f>SUMIFS('2023 Report Extract'!$M$2:$M$1051,'2023 Report Extract'!$C$2:$C$1051,$A69,'2023 Report Extract'!$E$2:$E$1051,P$1)</f>
        <v>391087</v>
      </c>
      <c r="Q69" s="7">
        <f>SUMIFS('2023 Report Extract'!$J$2:$J$1051,'2023 Report Extract'!$C$2:$C$1051,$A69)</f>
        <v>0</v>
      </c>
      <c r="R69" s="7">
        <f>SUMIFS('2023 Report Extract'!$F$2:$F$1051,'2023 Report Extract'!$C$2:$C$1051,$A69)</f>
        <v>0</v>
      </c>
      <c r="S69" s="286">
        <f t="shared" si="1"/>
        <v>724241</v>
      </c>
    </row>
    <row r="70" spans="1:19" x14ac:dyDescent="0.25">
      <c r="A70">
        <v>168</v>
      </c>
      <c r="B70" t="str">
        <f>INDEX('2023 Report Extract'!$D$2:$D$1036,MATCH('2023 FM Disclosure'!$A70,'2023 Report Extract'!$C$2:$C$1036,0))</f>
        <v>Douglas County PUD #1 (Schedule 4 – Renewable)</v>
      </c>
      <c r="C70" s="7">
        <f>SUMIFS('2023 Report Extract'!$M$2:$M$1051,'2023 Report Extract'!$C$2:$C$1051,$A70,'2023 Report Extract'!$E$2:$E$1051,C$1)</f>
        <v>0</v>
      </c>
      <c r="D70" s="7">
        <f>SUMIFS('2023 Report Extract'!$M$2:$M$1051,'2023 Report Extract'!$C$2:$C$1051,$A70,'2023 Report Extract'!$E$2:$E$1051,D$1)</f>
        <v>0</v>
      </c>
      <c r="E70" s="7">
        <f>SUMIFS('2023 Report Extract'!$M$2:$M$1051,'2023 Report Extract'!$C$2:$C$1051,$A70,'2023 Report Extract'!$E$2:$E$1051,E$1)</f>
        <v>0</v>
      </c>
      <c r="F70" s="7">
        <f>SUMIFS('2023 Report Extract'!$M$2:$M$1051,'2023 Report Extract'!$C$2:$C$1051,$A70,'2023 Report Extract'!$E$2:$E$1051,F$1)</f>
        <v>0</v>
      </c>
      <c r="G70" s="7">
        <f>SUMIFS('2023 Report Extract'!$M$2:$M$1051,'2023 Report Extract'!$C$2:$C$1051,$A70,'2023 Report Extract'!$E$2:$E$1051,G$1)</f>
        <v>135235</v>
      </c>
      <c r="H70" s="7">
        <f>SUMIFS('2023 Report Extract'!$M$2:$M$1051,'2023 Report Extract'!$C$2:$C$1051,$A70,'2023 Report Extract'!$E$2:$E$1051,H$1)</f>
        <v>0</v>
      </c>
      <c r="I70" s="7">
        <f>SUMIFS('2023 Report Extract'!$M$2:$M$1051,'2023 Report Extract'!$C$2:$C$1051,$A70,'2023 Report Extract'!$E$2:$E$1051,I$1)</f>
        <v>0</v>
      </c>
      <c r="J70" s="7">
        <f>SUMIFS('2023 Report Extract'!$M$2:$M$1051,'2023 Report Extract'!$C$2:$C$1051,$A70,'2023 Report Extract'!$E$2:$E$1051,J$1)</f>
        <v>0</v>
      </c>
      <c r="K70" s="7">
        <f>SUMIFS('2023 Report Extract'!$M$2:$M$1051,'2023 Report Extract'!$C$2:$C$1051,$A70,'2023 Report Extract'!$E$2:$E$1051,K$1)</f>
        <v>0</v>
      </c>
      <c r="L70" s="7">
        <f>SUMIFS('2023 Report Extract'!$M$2:$M$1051,'2023 Report Extract'!$C$2:$C$1051,$A70,'2023 Report Extract'!$E$2:$E$1051,L$1)</f>
        <v>0</v>
      </c>
      <c r="M70" s="7">
        <f>SUMIFS('2023 Report Extract'!$M$2:$M$1051,'2023 Report Extract'!$C$2:$C$1051,$A70,'2023 Report Extract'!$E$2:$E$1051,M$1)</f>
        <v>0</v>
      </c>
      <c r="N70" s="7">
        <f>SUMIFS('2023 Report Extract'!$M$2:$M$1051,'2023 Report Extract'!$C$2:$C$1051,$A70,'2023 Report Extract'!$E$2:$E$1051,N$1)</f>
        <v>0</v>
      </c>
      <c r="O70" s="7">
        <f>SUMIFS('2023 Report Extract'!$M$2:$M$1051,'2023 Report Extract'!$C$2:$C$1051,$A70,'2023 Report Extract'!$E$2:$E$1051,O$1)</f>
        <v>0</v>
      </c>
      <c r="P70" s="7">
        <f>SUMIFS('2023 Report Extract'!$M$2:$M$1051,'2023 Report Extract'!$C$2:$C$1051,$A70,'2023 Report Extract'!$E$2:$E$1051,P$1)</f>
        <v>0</v>
      </c>
      <c r="Q70" s="7">
        <f>SUMIFS('2023 Report Extract'!$J$2:$J$1051,'2023 Report Extract'!$C$2:$C$1051,$A70)</f>
        <v>0</v>
      </c>
      <c r="R70" s="7">
        <f>SUMIFS('2023 Report Extract'!$F$2:$F$1051,'2023 Report Extract'!$C$2:$C$1051,$A70)</f>
        <v>0</v>
      </c>
      <c r="S70" s="286">
        <f t="shared" si="1"/>
        <v>135235</v>
      </c>
    </row>
    <row r="71" spans="1:19" x14ac:dyDescent="0.25">
      <c r="B71" t="e">
        <f>INDEX('2023 Report Extract'!$D$2:$D$1051,MATCH('2023 FM Disclosure'!$A71,'2023 Report Extract'!$C$2:$C$1051,0))</f>
        <v>#N/A</v>
      </c>
      <c r="C71" s="7">
        <f>SUMIFS('2023 Report Extract'!$M$2:$M$1051,'2023 Report Extract'!$C$2:$C$1051,$A71,'2023 Report Extract'!$E$2:$E$1051,C$1)</f>
        <v>0</v>
      </c>
      <c r="D71" s="7">
        <f>SUMIFS('2023 Report Extract'!$M$2:$M$1051,'2023 Report Extract'!$C$2:$C$1051,$A71,'2023 Report Extract'!$E$2:$E$1051,D$1)</f>
        <v>0</v>
      </c>
      <c r="E71" s="7">
        <f>SUMIFS('2023 Report Extract'!$M$2:$M$1051,'2023 Report Extract'!$C$2:$C$1051,$A71,'2023 Report Extract'!$E$2:$E$1051,E$1)</f>
        <v>0</v>
      </c>
      <c r="F71" s="7">
        <f>SUMIFS('2023 Report Extract'!$M$2:$M$1051,'2023 Report Extract'!$C$2:$C$1051,$A71,'2023 Report Extract'!$E$2:$E$1051,F$1)</f>
        <v>0</v>
      </c>
      <c r="G71" s="7">
        <f>SUMIFS('2023 Report Extract'!$M$2:$M$1051,'2023 Report Extract'!$C$2:$C$1051,$A71,'2023 Report Extract'!$E$2:$E$1051,G$1)</f>
        <v>0</v>
      </c>
      <c r="H71" s="7">
        <f>SUMIFS('2023 Report Extract'!$M$2:$M$1051,'2023 Report Extract'!$C$2:$C$1051,$A71,'2023 Report Extract'!$E$2:$E$1051,H$1)</f>
        <v>0</v>
      </c>
      <c r="I71" s="7">
        <f>SUMIFS('2023 Report Extract'!$M$2:$M$1051,'2023 Report Extract'!$C$2:$C$1051,$A71,'2023 Report Extract'!$E$2:$E$1051,I$1)</f>
        <v>0</v>
      </c>
      <c r="J71" s="7">
        <f>SUMIFS('2023 Report Extract'!$M$2:$M$1051,'2023 Report Extract'!$C$2:$C$1051,$A71,'2023 Report Extract'!$E$2:$E$1051,J$1)</f>
        <v>0</v>
      </c>
      <c r="K71" s="7">
        <f>SUMIFS('2023 Report Extract'!$M$2:$M$1051,'2023 Report Extract'!$C$2:$C$1051,$A71,'2023 Report Extract'!$E$2:$E$1051,K$1)</f>
        <v>0</v>
      </c>
      <c r="L71" s="7">
        <f>SUMIFS('2023 Report Extract'!$M$2:$M$1051,'2023 Report Extract'!$C$2:$C$1051,$A71,'2023 Report Extract'!$E$2:$E$1051,L$1)</f>
        <v>0</v>
      </c>
      <c r="M71" s="7">
        <f>SUMIFS('2023 Report Extract'!$M$2:$M$1051,'2023 Report Extract'!$C$2:$C$1051,$A71,'2023 Report Extract'!$E$2:$E$1051,M$1)</f>
        <v>0</v>
      </c>
      <c r="N71" s="7">
        <f>SUMIFS('2023 Report Extract'!$M$2:$M$1051,'2023 Report Extract'!$C$2:$C$1051,$A71,'2023 Report Extract'!$E$2:$E$1051,N$1)</f>
        <v>0</v>
      </c>
      <c r="O71" s="7">
        <f>SUMIFS('2023 Report Extract'!$M$2:$M$1051,'2023 Report Extract'!$C$2:$C$1051,$A71,'2023 Report Extract'!$E$2:$E$1051,O$1)</f>
        <v>0</v>
      </c>
      <c r="P71" s="7">
        <f>SUMIFS('2023 Report Extract'!$M$2:$M$1051,'2023 Report Extract'!$C$2:$C$1051,$A71,'2023 Report Extract'!$E$2:$E$1051,P$1)</f>
        <v>0</v>
      </c>
      <c r="Q71" s="7">
        <f>SUMIFS('2023 Report Extract'!$J$2:$J$1051,'2023 Report Extract'!$C$2:$C$1051,$A71)</f>
        <v>0</v>
      </c>
      <c r="R71" s="7">
        <f>SUMIFS('2023 Report Extract'!$F$2:$F$1051,'2023 Report Extract'!$C$2:$C$1051,$A71)</f>
        <v>0</v>
      </c>
      <c r="S71" s="349">
        <f t="shared" si="1"/>
        <v>0</v>
      </c>
    </row>
    <row r="72" spans="1:19" ht="15.75" x14ac:dyDescent="0.25">
      <c r="A72" s="360" t="s">
        <v>466</v>
      </c>
      <c r="B72" s="301" t="s">
        <v>155</v>
      </c>
      <c r="C72" s="301">
        <f t="shared" ref="C72:S72" si="2">SUM(C2:C71)</f>
        <v>170971</v>
      </c>
      <c r="D72" s="301">
        <f t="shared" si="2"/>
        <v>724355</v>
      </c>
      <c r="E72" s="301">
        <f t="shared" si="2"/>
        <v>5869567</v>
      </c>
      <c r="F72" s="301">
        <f t="shared" si="2"/>
        <v>19207</v>
      </c>
      <c r="G72" s="301">
        <f>SUM(G2:G71)</f>
        <v>43672410</v>
      </c>
      <c r="H72" s="301">
        <f t="shared" si="2"/>
        <v>11056937</v>
      </c>
      <c r="I72" s="301">
        <f t="shared" si="2"/>
        <v>3851249</v>
      </c>
      <c r="J72" s="301">
        <f t="shared" si="2"/>
        <v>28000</v>
      </c>
      <c r="K72" s="301">
        <f t="shared" si="2"/>
        <v>50872</v>
      </c>
      <c r="L72" s="301">
        <f t="shared" si="2"/>
        <v>15418</v>
      </c>
      <c r="M72" s="301">
        <f t="shared" si="2"/>
        <v>834219</v>
      </c>
      <c r="N72" s="301">
        <f t="shared" si="2"/>
        <v>0</v>
      </c>
      <c r="O72" s="301">
        <f t="shared" si="2"/>
        <v>34222</v>
      </c>
      <c r="P72" s="301">
        <f t="shared" si="2"/>
        <v>9216550</v>
      </c>
      <c r="Q72" s="301">
        <f t="shared" si="2"/>
        <v>9566261</v>
      </c>
      <c r="R72" s="301">
        <f t="shared" si="2"/>
        <v>3672723</v>
      </c>
      <c r="S72" s="301">
        <f t="shared" si="2"/>
        <v>88782961</v>
      </c>
    </row>
    <row r="73" spans="1:19" ht="15.75" x14ac:dyDescent="0.25">
      <c r="A73" t="s">
        <v>465</v>
      </c>
      <c r="B73" s="359" t="s">
        <v>155</v>
      </c>
      <c r="C73" s="359">
        <v>170971</v>
      </c>
      <c r="D73" s="359">
        <v>724355</v>
      </c>
      <c r="E73" s="359">
        <v>5869567</v>
      </c>
      <c r="F73" s="359">
        <v>19207</v>
      </c>
      <c r="G73" s="359">
        <v>43672229</v>
      </c>
      <c r="H73" s="359">
        <v>11056937</v>
      </c>
      <c r="I73" s="359">
        <v>3851223</v>
      </c>
      <c r="J73" s="359">
        <v>28000</v>
      </c>
      <c r="K73" s="359">
        <v>50872</v>
      </c>
      <c r="L73" s="359">
        <v>15418</v>
      </c>
      <c r="M73" s="359">
        <v>834219</v>
      </c>
      <c r="N73" s="359">
        <v>0</v>
      </c>
      <c r="O73" s="359">
        <v>34222</v>
      </c>
      <c r="P73" s="359">
        <v>9212814</v>
      </c>
      <c r="Q73" s="359">
        <v>9566261</v>
      </c>
      <c r="R73" s="359">
        <v>3672698</v>
      </c>
      <c r="S73" s="359">
        <v>88778993</v>
      </c>
    </row>
    <row r="74" spans="1:19" x14ac:dyDescent="0.25">
      <c r="B74" s="334"/>
      <c r="C74" s="299"/>
      <c r="D74" s="299"/>
      <c r="E74" s="299"/>
      <c r="F74" s="299"/>
      <c r="G74" s="299">
        <f>G72-G73</f>
        <v>181</v>
      </c>
      <c r="H74" s="299"/>
      <c r="I74" s="299">
        <f>I72-I73</f>
        <v>26</v>
      </c>
      <c r="J74" s="299"/>
      <c r="K74" s="299"/>
      <c r="L74" s="299"/>
      <c r="M74" s="299"/>
      <c r="N74" s="299"/>
      <c r="O74" s="299"/>
      <c r="P74" s="299">
        <f>P72-P73</f>
        <v>3736</v>
      </c>
      <c r="Q74" s="299"/>
      <c r="R74" s="299">
        <f>R72-R73</f>
        <v>25</v>
      </c>
      <c r="S74" s="299">
        <f>S72-S73</f>
        <v>3968</v>
      </c>
    </row>
    <row r="75" spans="1:19" ht="30" x14ac:dyDescent="0.25">
      <c r="B75" s="5"/>
      <c r="C75" s="5" t="s">
        <v>89</v>
      </c>
      <c r="D75" s="5" t="s">
        <v>88</v>
      </c>
      <c r="E75" s="5" t="s">
        <v>86</v>
      </c>
      <c r="F75" s="5" t="s">
        <v>93</v>
      </c>
      <c r="G75" s="5" t="s">
        <v>145</v>
      </c>
      <c r="H75" s="5" t="s">
        <v>146</v>
      </c>
      <c r="I75" s="5" t="s">
        <v>99</v>
      </c>
      <c r="J75" s="5" t="s">
        <v>147</v>
      </c>
      <c r="K75" s="5" t="s">
        <v>148</v>
      </c>
      <c r="L75" s="5" t="s">
        <v>149</v>
      </c>
      <c r="M75" s="5" t="s">
        <v>150</v>
      </c>
      <c r="N75" s="5" t="s">
        <v>151</v>
      </c>
      <c r="O75" s="5" t="s">
        <v>152</v>
      </c>
      <c r="P75" s="5" t="s">
        <v>94</v>
      </c>
      <c r="Q75" s="5" t="s">
        <v>153</v>
      </c>
      <c r="R75" s="5" t="s">
        <v>154</v>
      </c>
      <c r="S75" s="5" t="s">
        <v>140</v>
      </c>
    </row>
    <row r="76" spans="1:19" x14ac:dyDescent="0.25">
      <c r="B76" s="311" t="s">
        <v>142</v>
      </c>
      <c r="C76" s="6">
        <v>133530</v>
      </c>
      <c r="D76" s="6">
        <v>482183</v>
      </c>
      <c r="E76" s="6">
        <v>7385805</v>
      </c>
      <c r="F76" s="6">
        <v>21528</v>
      </c>
      <c r="G76" s="6">
        <v>47510291</v>
      </c>
      <c r="H76" s="6">
        <v>10408755</v>
      </c>
      <c r="I76" s="6">
        <v>3754874</v>
      </c>
      <c r="J76" s="6">
        <v>37254</v>
      </c>
      <c r="K76" s="6">
        <v>0</v>
      </c>
      <c r="L76" s="6">
        <v>11452</v>
      </c>
      <c r="M76" s="6">
        <v>288887</v>
      </c>
      <c r="N76" s="6">
        <v>0</v>
      </c>
      <c r="O76" s="6">
        <v>42741</v>
      </c>
      <c r="P76" s="6">
        <v>5202605</v>
      </c>
      <c r="Q76" s="6">
        <v>9772158</v>
      </c>
      <c r="R76" s="6">
        <v>1510062</v>
      </c>
      <c r="S76" s="6">
        <v>86562125</v>
      </c>
    </row>
    <row r="77" spans="1:19" x14ac:dyDescent="0.25">
      <c r="B77" s="311" t="s">
        <v>143</v>
      </c>
      <c r="C77" s="6">
        <v>159621</v>
      </c>
      <c r="D77" s="6">
        <v>536191</v>
      </c>
      <c r="E77" s="6">
        <v>8289597</v>
      </c>
      <c r="F77" s="6">
        <v>36131</v>
      </c>
      <c r="G77" s="6">
        <v>47670171</v>
      </c>
      <c r="H77" s="6">
        <v>11676676</v>
      </c>
      <c r="I77" s="6">
        <v>3921045</v>
      </c>
      <c r="J77" s="6">
        <v>36269</v>
      </c>
      <c r="K77" s="6">
        <v>0</v>
      </c>
      <c r="L77" s="6">
        <v>16080</v>
      </c>
      <c r="M77" s="6">
        <v>507748</v>
      </c>
      <c r="N77" s="6">
        <v>0</v>
      </c>
      <c r="O77" s="6">
        <v>41106</v>
      </c>
      <c r="P77" s="6">
        <v>5404749</v>
      </c>
      <c r="Q77" s="6">
        <v>9909829</v>
      </c>
      <c r="R77" s="6">
        <v>1654349</v>
      </c>
      <c r="S77" s="6">
        <v>89859562</v>
      </c>
    </row>
    <row r="78" spans="1:19" x14ac:dyDescent="0.25">
      <c r="B78" s="311" t="s">
        <v>359</v>
      </c>
      <c r="C78" s="6">
        <v>186100</v>
      </c>
      <c r="D78" s="6">
        <v>691390</v>
      </c>
      <c r="E78" s="6">
        <v>7921025</v>
      </c>
      <c r="F78" s="6">
        <v>25639</v>
      </c>
      <c r="G78" s="6">
        <v>49581718</v>
      </c>
      <c r="H78" s="6">
        <v>9574626</v>
      </c>
      <c r="I78" s="6">
        <v>3920424</v>
      </c>
      <c r="J78" s="6">
        <v>35283</v>
      </c>
      <c r="K78" s="6">
        <v>-237</v>
      </c>
      <c r="L78" s="6">
        <v>25276</v>
      </c>
      <c r="M78" s="6">
        <v>767131</v>
      </c>
      <c r="N78" s="6">
        <v>0</v>
      </c>
      <c r="O78" s="6">
        <v>32063</v>
      </c>
      <c r="P78" s="6">
        <v>7451109</v>
      </c>
      <c r="Q78" s="6">
        <v>10435672</v>
      </c>
      <c r="R78" s="6">
        <v>1448135</v>
      </c>
      <c r="S78" s="6">
        <v>92095354</v>
      </c>
    </row>
    <row r="79" spans="1:19" x14ac:dyDescent="0.25">
      <c r="B79" s="311" t="s">
        <v>441</v>
      </c>
      <c r="C79" s="309">
        <v>170971</v>
      </c>
      <c r="D79" s="309">
        <v>724355</v>
      </c>
      <c r="E79" s="309">
        <v>5869567</v>
      </c>
      <c r="F79" s="309">
        <v>19207</v>
      </c>
      <c r="G79" s="309">
        <v>43672410</v>
      </c>
      <c r="H79" s="309">
        <v>11056937</v>
      </c>
      <c r="I79" s="309">
        <v>3851249</v>
      </c>
      <c r="J79" s="309">
        <v>28000</v>
      </c>
      <c r="K79" s="309">
        <v>50872</v>
      </c>
      <c r="L79" s="309">
        <v>15418</v>
      </c>
      <c r="M79" s="309">
        <v>834219</v>
      </c>
      <c r="N79" s="309">
        <v>0</v>
      </c>
      <c r="O79" s="309">
        <v>34222</v>
      </c>
      <c r="P79" s="309">
        <v>9216550</v>
      </c>
      <c r="Q79" s="309">
        <v>9566261</v>
      </c>
      <c r="R79" s="309">
        <v>3672723</v>
      </c>
      <c r="S79" s="309">
        <v>88782961</v>
      </c>
    </row>
    <row r="81" spans="7:7" x14ac:dyDescent="0.25">
      <c r="G81" s="6"/>
    </row>
  </sheetData>
  <autoFilter ref="A1:S72" xr:uid="{E76F7BB6-6782-476D-98B4-CC71089220EE}"/>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U1040"/>
  <sheetViews>
    <sheetView topLeftCell="D1" zoomScale="90" zoomScaleNormal="90" workbookViewId="0">
      <pane ySplit="1" topLeftCell="A1010" activePane="bottomLeft" state="frozen"/>
      <selection pane="bottomLeft" activeCell="G1040" sqref="G1040:H1040"/>
    </sheetView>
  </sheetViews>
  <sheetFormatPr defaultRowHeight="15" x14ac:dyDescent="0.25"/>
  <cols>
    <col min="1" max="1" width="7.28515625" bestFit="1" customWidth="1"/>
    <col min="2" max="3" width="9.28515625" bestFit="1" customWidth="1"/>
    <col min="4" max="4" width="47.28515625" bestFit="1" customWidth="1"/>
    <col min="5" max="5" width="19.28515625" bestFit="1" customWidth="1"/>
    <col min="6" max="7" width="12.28515625" bestFit="1" customWidth="1"/>
    <col min="8" max="9" width="11.28515625" bestFit="1" customWidth="1"/>
    <col min="10" max="10" width="12.28515625" bestFit="1" customWidth="1"/>
    <col min="11" max="11" width="11.28515625" bestFit="1" customWidth="1"/>
    <col min="12" max="13" width="12.28515625" bestFit="1" customWidth="1"/>
    <col min="14" max="14" width="11.28515625" bestFit="1" customWidth="1"/>
    <col min="15" max="15" width="8.28515625" bestFit="1" customWidth="1"/>
    <col min="16" max="16" width="8.28515625" customWidth="1"/>
    <col min="17" max="18" width="14.28515625" customWidth="1"/>
    <col min="19" max="19" width="15.85546875" customWidth="1"/>
    <col min="20" max="20" width="12.42578125" customWidth="1"/>
    <col min="21" max="21" width="61" bestFit="1" customWidth="1"/>
  </cols>
  <sheetData>
    <row r="1" spans="1:21" ht="75" x14ac:dyDescent="0.25">
      <c r="A1" s="3" t="s">
        <v>451</v>
      </c>
      <c r="B1" s="3" t="s">
        <v>452</v>
      </c>
      <c r="C1" s="3" t="s">
        <v>353</v>
      </c>
      <c r="D1" s="3" t="s">
        <v>354</v>
      </c>
      <c r="E1" s="3" t="s">
        <v>453</v>
      </c>
      <c r="F1" s="3" t="s">
        <v>454</v>
      </c>
      <c r="G1" s="3" t="s">
        <v>455</v>
      </c>
      <c r="H1" s="3" t="s">
        <v>456</v>
      </c>
      <c r="I1" s="3" t="s">
        <v>457</v>
      </c>
      <c r="J1" s="3" t="s">
        <v>458</v>
      </c>
      <c r="K1" s="3" t="s">
        <v>459</v>
      </c>
      <c r="L1" s="3" t="s">
        <v>460</v>
      </c>
      <c r="M1" s="3" t="s">
        <v>461</v>
      </c>
      <c r="N1" s="3" t="s">
        <v>462</v>
      </c>
      <c r="O1" s="3" t="s">
        <v>463</v>
      </c>
      <c r="P1" s="289"/>
      <c r="Q1" s="289" t="s">
        <v>443</v>
      </c>
      <c r="R1" s="350" t="s">
        <v>444</v>
      </c>
      <c r="S1" s="289" t="s">
        <v>443</v>
      </c>
      <c r="T1" s="289" t="s">
        <v>445</v>
      </c>
      <c r="U1" s="289" t="s">
        <v>446</v>
      </c>
    </row>
    <row r="2" spans="1:21" x14ac:dyDescent="0.25">
      <c r="A2" s="1">
        <v>2023</v>
      </c>
      <c r="B2" s="1" t="s">
        <v>11</v>
      </c>
      <c r="C2" s="1">
        <v>1</v>
      </c>
      <c r="D2" s="1" t="s">
        <v>156</v>
      </c>
      <c r="E2" s="1" t="s">
        <v>89</v>
      </c>
      <c r="F2" s="2">
        <v>0</v>
      </c>
      <c r="G2" s="2">
        <v>0</v>
      </c>
      <c r="H2" s="2">
        <v>0</v>
      </c>
      <c r="I2" s="2">
        <v>0</v>
      </c>
      <c r="J2" s="2">
        <v>0</v>
      </c>
      <c r="K2" s="2">
        <v>0</v>
      </c>
      <c r="L2" s="2">
        <v>0</v>
      </c>
      <c r="M2" s="2">
        <v>0</v>
      </c>
      <c r="N2" s="2">
        <v>0</v>
      </c>
      <c r="O2" s="300">
        <v>0</v>
      </c>
      <c r="P2" s="101"/>
      <c r="Q2" s="6">
        <f>SUM(F2:N2)</f>
        <v>0</v>
      </c>
      <c r="R2" s="6">
        <v>0</v>
      </c>
      <c r="S2">
        <v>0</v>
      </c>
      <c r="T2" s="6">
        <f>Q2-R2</f>
        <v>0</v>
      </c>
    </row>
    <row r="3" spans="1:21" x14ac:dyDescent="0.25">
      <c r="A3" s="1">
        <v>2023</v>
      </c>
      <c r="B3" s="1" t="s">
        <v>11</v>
      </c>
      <c r="C3" s="1">
        <v>1</v>
      </c>
      <c r="D3" s="1" t="s">
        <v>156</v>
      </c>
      <c r="E3" s="1" t="s">
        <v>88</v>
      </c>
      <c r="F3" s="2">
        <v>0</v>
      </c>
      <c r="G3" s="2">
        <v>0</v>
      </c>
      <c r="H3" s="2">
        <v>0</v>
      </c>
      <c r="I3" s="2">
        <v>0</v>
      </c>
      <c r="J3" s="2">
        <v>0</v>
      </c>
      <c r="K3" s="2">
        <v>0</v>
      </c>
      <c r="L3" s="2">
        <v>0</v>
      </c>
      <c r="M3" s="2">
        <v>0</v>
      </c>
      <c r="N3" s="2">
        <v>0</v>
      </c>
      <c r="O3" s="300">
        <v>0</v>
      </c>
      <c r="P3" s="101"/>
      <c r="Q3" s="6">
        <f t="shared" ref="Q3:Q66" si="0">SUM(F3:N3)</f>
        <v>0</v>
      </c>
      <c r="R3" s="6">
        <v>0</v>
      </c>
      <c r="S3">
        <v>0</v>
      </c>
      <c r="T3" s="6">
        <f t="shared" ref="T3:T66" si="1">Q3-R3</f>
        <v>0</v>
      </c>
    </row>
    <row r="4" spans="1:21" x14ac:dyDescent="0.25">
      <c r="A4" s="1">
        <v>2023</v>
      </c>
      <c r="B4" s="1" t="s">
        <v>11</v>
      </c>
      <c r="C4" s="1">
        <v>1</v>
      </c>
      <c r="D4" s="1" t="s">
        <v>156</v>
      </c>
      <c r="E4" s="1" t="s">
        <v>86</v>
      </c>
      <c r="F4" s="2">
        <v>0</v>
      </c>
      <c r="G4" s="2">
        <v>0</v>
      </c>
      <c r="H4" s="2">
        <v>0</v>
      </c>
      <c r="I4" s="2">
        <v>0</v>
      </c>
      <c r="J4" s="2">
        <v>0</v>
      </c>
      <c r="K4" s="2">
        <v>0</v>
      </c>
      <c r="L4" s="2">
        <v>0</v>
      </c>
      <c r="M4" s="2">
        <v>0</v>
      </c>
      <c r="N4" s="2">
        <v>0</v>
      </c>
      <c r="O4" s="300">
        <v>0</v>
      </c>
      <c r="P4" s="101"/>
      <c r="Q4" s="6">
        <f t="shared" si="0"/>
        <v>0</v>
      </c>
      <c r="R4" s="6">
        <v>0</v>
      </c>
      <c r="S4">
        <v>0</v>
      </c>
      <c r="T4" s="6">
        <f t="shared" si="1"/>
        <v>0</v>
      </c>
    </row>
    <row r="5" spans="1:21" x14ac:dyDescent="0.25">
      <c r="A5" s="1">
        <v>2023</v>
      </c>
      <c r="B5" s="1" t="s">
        <v>11</v>
      </c>
      <c r="C5" s="1">
        <v>1</v>
      </c>
      <c r="D5" s="1" t="s">
        <v>156</v>
      </c>
      <c r="E5" s="1" t="s">
        <v>93</v>
      </c>
      <c r="F5" s="2">
        <v>0</v>
      </c>
      <c r="G5" s="2">
        <v>0</v>
      </c>
      <c r="H5" s="2">
        <v>0</v>
      </c>
      <c r="I5" s="2">
        <v>0</v>
      </c>
      <c r="J5" s="2">
        <v>0</v>
      </c>
      <c r="K5" s="2">
        <v>0</v>
      </c>
      <c r="L5" s="2">
        <v>0</v>
      </c>
      <c r="M5" s="2">
        <v>0</v>
      </c>
      <c r="N5" s="2">
        <v>0</v>
      </c>
      <c r="O5" s="300">
        <v>0</v>
      </c>
      <c r="P5" s="101"/>
      <c r="Q5" s="6">
        <f t="shared" si="0"/>
        <v>0</v>
      </c>
      <c r="R5" s="6">
        <v>0</v>
      </c>
      <c r="S5">
        <v>0</v>
      </c>
      <c r="T5" s="6">
        <f t="shared" si="1"/>
        <v>0</v>
      </c>
    </row>
    <row r="6" spans="1:21" x14ac:dyDescent="0.25">
      <c r="A6" s="1">
        <v>2023</v>
      </c>
      <c r="B6" s="1" t="s">
        <v>11</v>
      </c>
      <c r="C6" s="1">
        <v>1</v>
      </c>
      <c r="D6" s="1" t="s">
        <v>156</v>
      </c>
      <c r="E6" s="1" t="s">
        <v>145</v>
      </c>
      <c r="F6" s="2">
        <v>0</v>
      </c>
      <c r="G6" s="2">
        <v>0</v>
      </c>
      <c r="H6" s="2">
        <v>2930</v>
      </c>
      <c r="I6" s="2">
        <v>2930</v>
      </c>
      <c r="J6" s="2">
        <v>0</v>
      </c>
      <c r="K6" s="2">
        <v>0</v>
      </c>
      <c r="L6" s="2">
        <v>0</v>
      </c>
      <c r="M6" s="2">
        <v>2930</v>
      </c>
      <c r="N6" s="2">
        <v>2930</v>
      </c>
      <c r="O6" s="300">
        <v>0.7802</v>
      </c>
      <c r="P6" s="101"/>
      <c r="Q6" s="6">
        <f t="shared" si="0"/>
        <v>11720</v>
      </c>
      <c r="R6" s="6">
        <v>11720</v>
      </c>
      <c r="S6">
        <v>11720</v>
      </c>
      <c r="T6" s="6">
        <f t="shared" si="1"/>
        <v>0</v>
      </c>
    </row>
    <row r="7" spans="1:21" x14ac:dyDescent="0.25">
      <c r="A7" s="1">
        <v>2023</v>
      </c>
      <c r="B7" s="1" t="s">
        <v>11</v>
      </c>
      <c r="C7" s="1">
        <v>1</v>
      </c>
      <c r="D7" s="1" t="s">
        <v>156</v>
      </c>
      <c r="E7" s="1" t="s">
        <v>146</v>
      </c>
      <c r="F7" s="2">
        <v>0</v>
      </c>
      <c r="G7" s="2">
        <v>0</v>
      </c>
      <c r="H7" s="2">
        <v>0</v>
      </c>
      <c r="I7" s="2">
        <v>0</v>
      </c>
      <c r="J7" s="2">
        <v>0</v>
      </c>
      <c r="K7" s="2">
        <v>0</v>
      </c>
      <c r="L7" s="2">
        <v>0</v>
      </c>
      <c r="M7" s="2">
        <v>0</v>
      </c>
      <c r="N7" s="2">
        <v>0</v>
      </c>
      <c r="O7" s="300">
        <v>0</v>
      </c>
      <c r="P7" s="101"/>
      <c r="Q7" s="6">
        <f t="shared" si="0"/>
        <v>0</v>
      </c>
      <c r="R7" s="6">
        <v>0</v>
      </c>
      <c r="S7">
        <v>0</v>
      </c>
      <c r="T7" s="6">
        <f t="shared" si="1"/>
        <v>0</v>
      </c>
    </row>
    <row r="8" spans="1:21" x14ac:dyDescent="0.25">
      <c r="A8" s="1">
        <v>2023</v>
      </c>
      <c r="B8" s="1" t="s">
        <v>11</v>
      </c>
      <c r="C8" s="1">
        <v>1</v>
      </c>
      <c r="D8" s="1" t="s">
        <v>156</v>
      </c>
      <c r="E8" s="1" t="s">
        <v>99</v>
      </c>
      <c r="F8" s="2">
        <v>0</v>
      </c>
      <c r="G8" s="2">
        <v>0</v>
      </c>
      <c r="H8" s="2">
        <v>423</v>
      </c>
      <c r="I8" s="2">
        <v>423</v>
      </c>
      <c r="J8" s="2">
        <v>0</v>
      </c>
      <c r="K8" s="2">
        <v>0</v>
      </c>
      <c r="L8" s="2">
        <v>0</v>
      </c>
      <c r="M8" s="2">
        <v>423</v>
      </c>
      <c r="N8" s="2">
        <v>423</v>
      </c>
      <c r="O8" s="300">
        <v>0.1125</v>
      </c>
      <c r="P8" s="101"/>
      <c r="Q8" s="6">
        <f t="shared" si="0"/>
        <v>1692</v>
      </c>
      <c r="R8" s="6">
        <v>1692</v>
      </c>
      <c r="S8">
        <v>1692</v>
      </c>
      <c r="T8" s="6">
        <f t="shared" si="1"/>
        <v>0</v>
      </c>
    </row>
    <row r="9" spans="1:21" x14ac:dyDescent="0.25">
      <c r="A9" s="1">
        <v>2023</v>
      </c>
      <c r="B9" s="1" t="s">
        <v>11</v>
      </c>
      <c r="C9" s="1">
        <v>1</v>
      </c>
      <c r="D9" s="1" t="s">
        <v>156</v>
      </c>
      <c r="E9" s="1" t="s">
        <v>147</v>
      </c>
      <c r="F9" s="2">
        <v>0</v>
      </c>
      <c r="G9" s="2">
        <v>0</v>
      </c>
      <c r="H9" s="2">
        <v>0</v>
      </c>
      <c r="I9" s="2">
        <v>0</v>
      </c>
      <c r="J9" s="2">
        <v>0</v>
      </c>
      <c r="K9" s="2">
        <v>0</v>
      </c>
      <c r="L9" s="2">
        <v>0</v>
      </c>
      <c r="M9" s="2">
        <v>0</v>
      </c>
      <c r="N9" s="2">
        <v>0</v>
      </c>
      <c r="O9" s="300">
        <v>0</v>
      </c>
      <c r="P9" s="101"/>
      <c r="Q9" s="6">
        <f t="shared" si="0"/>
        <v>0</v>
      </c>
      <c r="R9" s="6">
        <v>0</v>
      </c>
      <c r="S9">
        <v>0</v>
      </c>
      <c r="T9" s="6">
        <f t="shared" si="1"/>
        <v>0</v>
      </c>
    </row>
    <row r="10" spans="1:21" x14ac:dyDescent="0.25">
      <c r="A10" s="1">
        <v>2023</v>
      </c>
      <c r="B10" s="1" t="s">
        <v>11</v>
      </c>
      <c r="C10" s="1">
        <v>1</v>
      </c>
      <c r="D10" s="1" t="s">
        <v>156</v>
      </c>
      <c r="E10" s="1" t="s">
        <v>148</v>
      </c>
      <c r="F10" s="2">
        <v>0</v>
      </c>
      <c r="G10" s="2">
        <v>0</v>
      </c>
      <c r="H10" s="2">
        <v>0</v>
      </c>
      <c r="I10" s="2">
        <v>0</v>
      </c>
      <c r="J10" s="2">
        <v>0</v>
      </c>
      <c r="K10" s="2">
        <v>0</v>
      </c>
      <c r="L10" s="2">
        <v>0</v>
      </c>
      <c r="M10" s="2">
        <v>0</v>
      </c>
      <c r="N10" s="2">
        <v>0</v>
      </c>
      <c r="O10" s="300">
        <v>0</v>
      </c>
      <c r="P10" s="101"/>
      <c r="Q10" s="6">
        <f t="shared" si="0"/>
        <v>0</v>
      </c>
      <c r="R10" s="6">
        <v>0</v>
      </c>
      <c r="S10">
        <v>0</v>
      </c>
      <c r="T10" s="6">
        <f t="shared" si="1"/>
        <v>0</v>
      </c>
    </row>
    <row r="11" spans="1:21" x14ac:dyDescent="0.25">
      <c r="A11" s="1">
        <v>2023</v>
      </c>
      <c r="B11" s="1" t="s">
        <v>11</v>
      </c>
      <c r="C11" s="1">
        <v>1</v>
      </c>
      <c r="D11" s="1" t="s">
        <v>156</v>
      </c>
      <c r="E11" s="1" t="s">
        <v>149</v>
      </c>
      <c r="F11" s="2">
        <v>0</v>
      </c>
      <c r="G11" s="2">
        <v>0</v>
      </c>
      <c r="H11" s="2">
        <v>0</v>
      </c>
      <c r="I11" s="2">
        <v>0</v>
      </c>
      <c r="J11" s="2">
        <v>0</v>
      </c>
      <c r="K11" s="2">
        <v>0</v>
      </c>
      <c r="L11" s="2">
        <v>0</v>
      </c>
      <c r="M11" s="2">
        <v>0</v>
      </c>
      <c r="N11" s="2">
        <v>0</v>
      </c>
      <c r="O11" s="300">
        <v>0</v>
      </c>
      <c r="P11" s="101"/>
      <c r="Q11" s="6">
        <f t="shared" si="0"/>
        <v>0</v>
      </c>
      <c r="R11" s="6">
        <v>0</v>
      </c>
      <c r="S11">
        <v>0</v>
      </c>
      <c r="T11" s="6">
        <f t="shared" si="1"/>
        <v>0</v>
      </c>
    </row>
    <row r="12" spans="1:21" x14ac:dyDescent="0.25">
      <c r="A12" s="1">
        <v>2023</v>
      </c>
      <c r="B12" s="1" t="s">
        <v>11</v>
      </c>
      <c r="C12" s="1">
        <v>1</v>
      </c>
      <c r="D12" s="1" t="s">
        <v>156</v>
      </c>
      <c r="E12" s="1" t="s">
        <v>150</v>
      </c>
      <c r="F12" s="2">
        <v>0</v>
      </c>
      <c r="G12" s="2">
        <v>0</v>
      </c>
      <c r="H12" s="2">
        <v>0</v>
      </c>
      <c r="I12" s="2">
        <v>0</v>
      </c>
      <c r="J12" s="2">
        <v>0</v>
      </c>
      <c r="K12" s="2">
        <v>0</v>
      </c>
      <c r="L12" s="2">
        <v>0</v>
      </c>
      <c r="M12" s="2">
        <v>0</v>
      </c>
      <c r="N12" s="2">
        <v>0</v>
      </c>
      <c r="O12" s="300">
        <v>0</v>
      </c>
      <c r="P12" s="101"/>
      <c r="Q12" s="6">
        <f t="shared" si="0"/>
        <v>0</v>
      </c>
      <c r="R12" s="6">
        <v>0</v>
      </c>
      <c r="S12">
        <v>0</v>
      </c>
      <c r="T12" s="6">
        <f t="shared" si="1"/>
        <v>0</v>
      </c>
    </row>
    <row r="13" spans="1:21" x14ac:dyDescent="0.25">
      <c r="A13" s="1">
        <v>2023</v>
      </c>
      <c r="B13" s="1" t="s">
        <v>11</v>
      </c>
      <c r="C13" s="1">
        <v>1</v>
      </c>
      <c r="D13" s="1" t="s">
        <v>156</v>
      </c>
      <c r="E13" s="1" t="s">
        <v>151</v>
      </c>
      <c r="F13" s="2">
        <v>0</v>
      </c>
      <c r="G13" s="2">
        <v>0</v>
      </c>
      <c r="H13" s="2">
        <v>0</v>
      </c>
      <c r="I13" s="2">
        <v>0</v>
      </c>
      <c r="J13" s="2">
        <v>0</v>
      </c>
      <c r="K13" s="2">
        <v>0</v>
      </c>
      <c r="L13" s="2">
        <v>0</v>
      </c>
      <c r="M13" s="2">
        <v>0</v>
      </c>
      <c r="N13" s="2">
        <v>0</v>
      </c>
      <c r="O13" s="300">
        <v>0</v>
      </c>
      <c r="P13" s="101"/>
      <c r="Q13" s="6">
        <f t="shared" si="0"/>
        <v>0</v>
      </c>
      <c r="R13" s="6">
        <v>0</v>
      </c>
      <c r="S13">
        <v>0</v>
      </c>
      <c r="T13" s="6">
        <f t="shared" si="1"/>
        <v>0</v>
      </c>
    </row>
    <row r="14" spans="1:21" x14ac:dyDescent="0.25">
      <c r="A14" s="1">
        <v>2023</v>
      </c>
      <c r="B14" s="1" t="s">
        <v>11</v>
      </c>
      <c r="C14" s="1">
        <v>1</v>
      </c>
      <c r="D14" s="1" t="s">
        <v>156</v>
      </c>
      <c r="E14" s="1" t="s">
        <v>152</v>
      </c>
      <c r="F14" s="2">
        <v>0</v>
      </c>
      <c r="G14" s="2">
        <v>0</v>
      </c>
      <c r="H14" s="2">
        <v>0</v>
      </c>
      <c r="I14" s="2">
        <v>0</v>
      </c>
      <c r="J14" s="2">
        <v>0</v>
      </c>
      <c r="K14" s="2">
        <v>0</v>
      </c>
      <c r="L14" s="2">
        <v>0</v>
      </c>
      <c r="M14" s="2">
        <v>0</v>
      </c>
      <c r="N14" s="2">
        <v>0</v>
      </c>
      <c r="O14" s="300">
        <v>0</v>
      </c>
      <c r="P14" s="101"/>
      <c r="Q14" s="6">
        <f t="shared" si="0"/>
        <v>0</v>
      </c>
      <c r="R14" s="6">
        <v>0</v>
      </c>
      <c r="S14">
        <v>0</v>
      </c>
      <c r="T14" s="6">
        <f t="shared" si="1"/>
        <v>0</v>
      </c>
    </row>
    <row r="15" spans="1:21" x14ac:dyDescent="0.25">
      <c r="A15" s="1">
        <v>2023</v>
      </c>
      <c r="B15" s="1" t="s">
        <v>11</v>
      </c>
      <c r="C15" s="1">
        <v>1</v>
      </c>
      <c r="D15" s="1" t="s">
        <v>156</v>
      </c>
      <c r="E15" s="1" t="s">
        <v>94</v>
      </c>
      <c r="F15" s="2">
        <v>0</v>
      </c>
      <c r="G15" s="2">
        <v>0</v>
      </c>
      <c r="H15" s="2">
        <v>0</v>
      </c>
      <c r="I15" s="2">
        <v>0</v>
      </c>
      <c r="J15" s="2">
        <v>0</v>
      </c>
      <c r="K15" s="2">
        <v>0</v>
      </c>
      <c r="L15" s="2">
        <v>0</v>
      </c>
      <c r="M15" s="2">
        <v>0</v>
      </c>
      <c r="N15" s="2">
        <v>0</v>
      </c>
      <c r="O15" s="300">
        <v>0</v>
      </c>
      <c r="P15" s="101"/>
      <c r="Q15" s="6">
        <f t="shared" si="0"/>
        <v>0</v>
      </c>
      <c r="R15" s="6">
        <v>0</v>
      </c>
      <c r="S15">
        <v>0</v>
      </c>
      <c r="T15" s="6">
        <f t="shared" si="1"/>
        <v>0</v>
      </c>
    </row>
    <row r="16" spans="1:21" x14ac:dyDescent="0.25">
      <c r="A16" s="1">
        <v>2023</v>
      </c>
      <c r="B16" s="1" t="s">
        <v>11</v>
      </c>
      <c r="C16" s="1">
        <v>1</v>
      </c>
      <c r="D16" s="1" t="s">
        <v>156</v>
      </c>
      <c r="E16" s="1" t="s">
        <v>157</v>
      </c>
      <c r="F16" s="2">
        <v>403</v>
      </c>
      <c r="G16" s="2">
        <v>0</v>
      </c>
      <c r="H16" s="2">
        <v>0</v>
      </c>
      <c r="I16" s="2">
        <v>403</v>
      </c>
      <c r="J16" s="2">
        <v>0</v>
      </c>
      <c r="K16" s="2">
        <v>0</v>
      </c>
      <c r="L16" s="2">
        <v>403</v>
      </c>
      <c r="M16" s="2">
        <v>0</v>
      </c>
      <c r="N16" s="2">
        <v>403</v>
      </c>
      <c r="O16" s="300">
        <v>0.10730000000000001</v>
      </c>
      <c r="P16" s="101"/>
      <c r="Q16" s="6">
        <f t="shared" si="0"/>
        <v>1612</v>
      </c>
      <c r="R16" s="6">
        <v>1612</v>
      </c>
      <c r="S16">
        <v>1612</v>
      </c>
      <c r="T16" s="6">
        <f t="shared" si="1"/>
        <v>0</v>
      </c>
    </row>
    <row r="17" spans="1:20" x14ac:dyDescent="0.25">
      <c r="A17" s="1">
        <v>2023</v>
      </c>
      <c r="B17" s="1" t="s">
        <v>11</v>
      </c>
      <c r="C17" s="1">
        <v>4</v>
      </c>
      <c r="D17" s="1" t="s">
        <v>158</v>
      </c>
      <c r="E17" s="1" t="s">
        <v>89</v>
      </c>
      <c r="F17" s="2">
        <v>0</v>
      </c>
      <c r="G17" s="2">
        <v>0</v>
      </c>
      <c r="H17" s="2">
        <v>0</v>
      </c>
      <c r="I17" s="2">
        <v>0</v>
      </c>
      <c r="J17" s="2">
        <v>0</v>
      </c>
      <c r="K17" s="2">
        <v>74069</v>
      </c>
      <c r="L17" s="2">
        <v>0</v>
      </c>
      <c r="M17" s="2">
        <v>74069</v>
      </c>
      <c r="N17" s="2">
        <v>74069</v>
      </c>
      <c r="O17" s="300">
        <v>3.9300000000000002E-2</v>
      </c>
      <c r="P17" s="101"/>
      <c r="Q17" s="6">
        <f t="shared" si="0"/>
        <v>222207</v>
      </c>
      <c r="R17" s="6">
        <v>222207</v>
      </c>
      <c r="S17">
        <v>222207</v>
      </c>
      <c r="T17" s="6">
        <f t="shared" si="1"/>
        <v>0</v>
      </c>
    </row>
    <row r="18" spans="1:20" x14ac:dyDescent="0.25">
      <c r="A18" s="1">
        <v>2023</v>
      </c>
      <c r="B18" s="1" t="s">
        <v>11</v>
      </c>
      <c r="C18" s="1">
        <v>4</v>
      </c>
      <c r="D18" s="1" t="s">
        <v>158</v>
      </c>
      <c r="E18" s="1" t="s">
        <v>88</v>
      </c>
      <c r="F18" s="2">
        <v>0</v>
      </c>
      <c r="G18" s="2">
        <v>0</v>
      </c>
      <c r="H18" s="2">
        <v>0</v>
      </c>
      <c r="I18" s="2">
        <v>0</v>
      </c>
      <c r="J18" s="2">
        <v>0</v>
      </c>
      <c r="K18" s="2">
        <v>19304</v>
      </c>
      <c r="L18" s="2">
        <v>0</v>
      </c>
      <c r="M18" s="2">
        <v>19304</v>
      </c>
      <c r="N18" s="2">
        <v>19304</v>
      </c>
      <c r="O18" s="300">
        <v>1.0200000000000001E-2</v>
      </c>
      <c r="P18" s="101"/>
      <c r="Q18" s="6">
        <f t="shared" si="0"/>
        <v>57912</v>
      </c>
      <c r="R18" s="6">
        <v>57912</v>
      </c>
      <c r="S18">
        <v>57912</v>
      </c>
      <c r="T18" s="6">
        <f t="shared" si="1"/>
        <v>0</v>
      </c>
    </row>
    <row r="19" spans="1:20" x14ac:dyDescent="0.25">
      <c r="A19" s="1">
        <v>2023</v>
      </c>
      <c r="B19" s="1" t="s">
        <v>11</v>
      </c>
      <c r="C19" s="1">
        <v>4</v>
      </c>
      <c r="D19" s="1" t="s">
        <v>158</v>
      </c>
      <c r="E19" s="1" t="s">
        <v>86</v>
      </c>
      <c r="F19" s="2">
        <v>0</v>
      </c>
      <c r="G19" s="2">
        <v>0</v>
      </c>
      <c r="H19" s="2">
        <v>0</v>
      </c>
      <c r="I19" s="2">
        <v>0</v>
      </c>
      <c r="J19" s="2">
        <v>0</v>
      </c>
      <c r="K19" s="2">
        <v>0</v>
      </c>
      <c r="L19" s="2">
        <v>0</v>
      </c>
      <c r="M19" s="2">
        <v>0</v>
      </c>
      <c r="N19" s="2">
        <v>0</v>
      </c>
      <c r="O19" s="300">
        <v>0</v>
      </c>
      <c r="P19" s="101"/>
      <c r="Q19" s="6">
        <f t="shared" si="0"/>
        <v>0</v>
      </c>
      <c r="R19" s="6">
        <v>0</v>
      </c>
      <c r="S19">
        <v>0</v>
      </c>
      <c r="T19" s="6">
        <f t="shared" si="1"/>
        <v>0</v>
      </c>
    </row>
    <row r="20" spans="1:20" x14ac:dyDescent="0.25">
      <c r="A20" s="1">
        <v>2023</v>
      </c>
      <c r="B20" s="1" t="s">
        <v>11</v>
      </c>
      <c r="C20" s="1">
        <v>4</v>
      </c>
      <c r="D20" s="1" t="s">
        <v>158</v>
      </c>
      <c r="E20" s="1" t="s">
        <v>93</v>
      </c>
      <c r="F20" s="2">
        <v>0</v>
      </c>
      <c r="G20" s="2">
        <v>0</v>
      </c>
      <c r="H20" s="2">
        <v>0</v>
      </c>
      <c r="I20" s="2">
        <v>0</v>
      </c>
      <c r="J20" s="2">
        <v>0</v>
      </c>
      <c r="K20" s="2">
        <v>0</v>
      </c>
      <c r="L20" s="2">
        <v>0</v>
      </c>
      <c r="M20" s="2">
        <v>0</v>
      </c>
      <c r="N20" s="2">
        <v>0</v>
      </c>
      <c r="O20" s="300">
        <v>0</v>
      </c>
      <c r="P20" s="101"/>
      <c r="Q20" s="6">
        <f t="shared" si="0"/>
        <v>0</v>
      </c>
      <c r="R20" s="6">
        <v>0</v>
      </c>
      <c r="S20">
        <v>0</v>
      </c>
      <c r="T20" s="6">
        <f t="shared" si="1"/>
        <v>0</v>
      </c>
    </row>
    <row r="21" spans="1:20" x14ac:dyDescent="0.25">
      <c r="A21" s="1">
        <v>2023</v>
      </c>
      <c r="B21" s="1" t="s">
        <v>11</v>
      </c>
      <c r="C21" s="1">
        <v>4</v>
      </c>
      <c r="D21" s="1" t="s">
        <v>158</v>
      </c>
      <c r="E21" s="1" t="s">
        <v>145</v>
      </c>
      <c r="F21" s="2">
        <v>0</v>
      </c>
      <c r="G21" s="2">
        <v>0</v>
      </c>
      <c r="H21" s="2">
        <v>1271420</v>
      </c>
      <c r="I21" s="2">
        <v>1271420</v>
      </c>
      <c r="J21" s="2">
        <v>0</v>
      </c>
      <c r="K21" s="2">
        <v>7035</v>
      </c>
      <c r="L21" s="2">
        <v>0</v>
      </c>
      <c r="M21" s="2">
        <v>1278455</v>
      </c>
      <c r="N21" s="2">
        <v>1278455</v>
      </c>
      <c r="O21" s="300">
        <v>0.67789999999999995</v>
      </c>
      <c r="P21" s="101"/>
      <c r="Q21" s="6">
        <f t="shared" si="0"/>
        <v>5106785</v>
      </c>
      <c r="R21" s="6">
        <v>5106785</v>
      </c>
      <c r="S21">
        <v>5106785</v>
      </c>
      <c r="T21" s="6">
        <f t="shared" si="1"/>
        <v>0</v>
      </c>
    </row>
    <row r="22" spans="1:20" x14ac:dyDescent="0.25">
      <c r="A22" s="1">
        <v>2023</v>
      </c>
      <c r="B22" s="1" t="s">
        <v>11</v>
      </c>
      <c r="C22" s="1">
        <v>4</v>
      </c>
      <c r="D22" s="1" t="s">
        <v>158</v>
      </c>
      <c r="E22" s="1" t="s">
        <v>146</v>
      </c>
      <c r="F22" s="2">
        <v>0</v>
      </c>
      <c r="G22" s="2">
        <v>0</v>
      </c>
      <c r="H22" s="2">
        <v>0</v>
      </c>
      <c r="I22" s="2">
        <v>0</v>
      </c>
      <c r="J22" s="2">
        <v>0</v>
      </c>
      <c r="K22" s="2">
        <v>0</v>
      </c>
      <c r="L22" s="2">
        <v>0</v>
      </c>
      <c r="M22" s="2">
        <v>0</v>
      </c>
      <c r="N22" s="2">
        <v>0</v>
      </c>
      <c r="O22" s="300">
        <v>0</v>
      </c>
      <c r="P22" s="101"/>
      <c r="Q22" s="6">
        <f t="shared" si="0"/>
        <v>0</v>
      </c>
      <c r="R22" s="6">
        <v>0</v>
      </c>
      <c r="S22">
        <v>0</v>
      </c>
      <c r="T22" s="6">
        <f t="shared" si="1"/>
        <v>0</v>
      </c>
    </row>
    <row r="23" spans="1:20" x14ac:dyDescent="0.25">
      <c r="A23" s="1">
        <v>2023</v>
      </c>
      <c r="B23" s="1" t="s">
        <v>11</v>
      </c>
      <c r="C23" s="1">
        <v>4</v>
      </c>
      <c r="D23" s="1" t="s">
        <v>158</v>
      </c>
      <c r="E23" s="1" t="s">
        <v>99</v>
      </c>
      <c r="F23" s="2">
        <v>0</v>
      </c>
      <c r="G23" s="2">
        <v>0</v>
      </c>
      <c r="H23" s="2">
        <v>183376</v>
      </c>
      <c r="I23" s="2">
        <v>183376</v>
      </c>
      <c r="J23" s="2">
        <v>0</v>
      </c>
      <c r="K23" s="2">
        <v>0</v>
      </c>
      <c r="L23" s="2">
        <v>0</v>
      </c>
      <c r="M23" s="2">
        <v>183376</v>
      </c>
      <c r="N23" s="2">
        <v>183376</v>
      </c>
      <c r="O23" s="300">
        <v>9.7199999999999995E-2</v>
      </c>
      <c r="P23" s="101"/>
      <c r="Q23" s="6">
        <f t="shared" si="0"/>
        <v>733504</v>
      </c>
      <c r="R23" s="6">
        <v>733504</v>
      </c>
      <c r="S23">
        <v>733504</v>
      </c>
      <c r="T23" s="6">
        <f t="shared" si="1"/>
        <v>0</v>
      </c>
    </row>
    <row r="24" spans="1:20" x14ac:dyDescent="0.25">
      <c r="A24" s="1">
        <v>2023</v>
      </c>
      <c r="B24" s="1" t="s">
        <v>11</v>
      </c>
      <c r="C24" s="1">
        <v>4</v>
      </c>
      <c r="D24" s="1" t="s">
        <v>158</v>
      </c>
      <c r="E24" s="1" t="s">
        <v>147</v>
      </c>
      <c r="F24" s="2">
        <v>0</v>
      </c>
      <c r="G24" s="2">
        <v>0</v>
      </c>
      <c r="H24" s="2">
        <v>0</v>
      </c>
      <c r="I24" s="2">
        <v>0</v>
      </c>
      <c r="J24" s="2">
        <v>0</v>
      </c>
      <c r="K24" s="2">
        <v>0</v>
      </c>
      <c r="L24" s="2">
        <v>0</v>
      </c>
      <c r="M24" s="2">
        <v>0</v>
      </c>
      <c r="N24" s="2">
        <v>0</v>
      </c>
      <c r="O24" s="300">
        <v>0</v>
      </c>
      <c r="P24" s="101"/>
      <c r="Q24" s="6">
        <f t="shared" si="0"/>
        <v>0</v>
      </c>
      <c r="R24" s="6">
        <v>0</v>
      </c>
      <c r="S24">
        <v>0</v>
      </c>
      <c r="T24" s="6">
        <f t="shared" si="1"/>
        <v>0</v>
      </c>
    </row>
    <row r="25" spans="1:20" x14ac:dyDescent="0.25">
      <c r="A25" s="1">
        <v>2023</v>
      </c>
      <c r="B25" s="1" t="s">
        <v>11</v>
      </c>
      <c r="C25" s="1">
        <v>4</v>
      </c>
      <c r="D25" s="1" t="s">
        <v>158</v>
      </c>
      <c r="E25" s="1" t="s">
        <v>148</v>
      </c>
      <c r="F25" s="2">
        <v>0</v>
      </c>
      <c r="G25" s="2">
        <v>0</v>
      </c>
      <c r="H25" s="2">
        <v>0</v>
      </c>
      <c r="I25" s="2">
        <v>0</v>
      </c>
      <c r="J25" s="2">
        <v>0</v>
      </c>
      <c r="K25" s="2">
        <v>0</v>
      </c>
      <c r="L25" s="2">
        <v>0</v>
      </c>
      <c r="M25" s="2">
        <v>0</v>
      </c>
      <c r="N25" s="2">
        <v>0</v>
      </c>
      <c r="O25" s="300">
        <v>0</v>
      </c>
      <c r="P25" s="101"/>
      <c r="Q25" s="6">
        <f t="shared" si="0"/>
        <v>0</v>
      </c>
      <c r="R25" s="6">
        <v>0</v>
      </c>
      <c r="S25">
        <v>0</v>
      </c>
      <c r="T25" s="6">
        <f t="shared" si="1"/>
        <v>0</v>
      </c>
    </row>
    <row r="26" spans="1:20" x14ac:dyDescent="0.25">
      <c r="A26" s="1">
        <v>2023</v>
      </c>
      <c r="B26" s="1" t="s">
        <v>11</v>
      </c>
      <c r="C26" s="1">
        <v>4</v>
      </c>
      <c r="D26" s="1" t="s">
        <v>158</v>
      </c>
      <c r="E26" s="1" t="s">
        <v>149</v>
      </c>
      <c r="F26" s="2">
        <v>0</v>
      </c>
      <c r="G26" s="2">
        <v>0</v>
      </c>
      <c r="H26" s="2">
        <v>0</v>
      </c>
      <c r="I26" s="2">
        <v>0</v>
      </c>
      <c r="J26" s="2">
        <v>0</v>
      </c>
      <c r="K26" s="2">
        <v>0</v>
      </c>
      <c r="L26" s="2">
        <v>0</v>
      </c>
      <c r="M26" s="2">
        <v>0</v>
      </c>
      <c r="N26" s="2">
        <v>0</v>
      </c>
      <c r="O26" s="300">
        <v>0</v>
      </c>
      <c r="P26" s="101"/>
      <c r="Q26" s="6">
        <f t="shared" si="0"/>
        <v>0</v>
      </c>
      <c r="R26" s="6">
        <v>0</v>
      </c>
      <c r="S26">
        <v>0</v>
      </c>
      <c r="T26" s="6">
        <f t="shared" si="1"/>
        <v>0</v>
      </c>
    </row>
    <row r="27" spans="1:20" x14ac:dyDescent="0.25">
      <c r="A27" s="1">
        <v>2023</v>
      </c>
      <c r="B27" s="1" t="s">
        <v>11</v>
      </c>
      <c r="C27" s="1">
        <v>4</v>
      </c>
      <c r="D27" s="1" t="s">
        <v>158</v>
      </c>
      <c r="E27" s="1" t="s">
        <v>150</v>
      </c>
      <c r="F27" s="2">
        <v>0</v>
      </c>
      <c r="G27" s="2">
        <v>0</v>
      </c>
      <c r="H27" s="2">
        <v>0</v>
      </c>
      <c r="I27" s="2">
        <v>0</v>
      </c>
      <c r="J27" s="2">
        <v>0</v>
      </c>
      <c r="K27" s="2">
        <v>0</v>
      </c>
      <c r="L27" s="2">
        <v>0</v>
      </c>
      <c r="M27" s="2">
        <v>0</v>
      </c>
      <c r="N27" s="2">
        <v>0</v>
      </c>
      <c r="O27" s="300">
        <v>0</v>
      </c>
      <c r="P27" s="101"/>
      <c r="Q27" s="6">
        <f t="shared" si="0"/>
        <v>0</v>
      </c>
      <c r="R27" s="6">
        <v>0</v>
      </c>
      <c r="S27">
        <v>0</v>
      </c>
      <c r="T27" s="6">
        <f t="shared" si="1"/>
        <v>0</v>
      </c>
    </row>
    <row r="28" spans="1:20" x14ac:dyDescent="0.25">
      <c r="A28" s="1">
        <v>2023</v>
      </c>
      <c r="B28" s="1" t="s">
        <v>11</v>
      </c>
      <c r="C28" s="1">
        <v>4</v>
      </c>
      <c r="D28" s="1" t="s">
        <v>158</v>
      </c>
      <c r="E28" s="1" t="s">
        <v>151</v>
      </c>
      <c r="F28" s="2">
        <v>0</v>
      </c>
      <c r="G28" s="2">
        <v>0</v>
      </c>
      <c r="H28" s="2">
        <v>0</v>
      </c>
      <c r="I28" s="2">
        <v>0</v>
      </c>
      <c r="J28" s="2">
        <v>0</v>
      </c>
      <c r="K28" s="2">
        <v>0</v>
      </c>
      <c r="L28" s="2">
        <v>0</v>
      </c>
      <c r="M28" s="2">
        <v>0</v>
      </c>
      <c r="N28" s="2">
        <v>0</v>
      </c>
      <c r="O28" s="300">
        <v>0</v>
      </c>
      <c r="P28" s="101"/>
      <c r="Q28" s="6">
        <f t="shared" si="0"/>
        <v>0</v>
      </c>
      <c r="R28" s="6">
        <v>0</v>
      </c>
      <c r="S28">
        <v>0</v>
      </c>
      <c r="T28" s="6">
        <f t="shared" si="1"/>
        <v>0</v>
      </c>
    </row>
    <row r="29" spans="1:20" x14ac:dyDescent="0.25">
      <c r="A29" s="1">
        <v>2023</v>
      </c>
      <c r="B29" s="1" t="s">
        <v>11</v>
      </c>
      <c r="C29" s="1">
        <v>4</v>
      </c>
      <c r="D29" s="1" t="s">
        <v>158</v>
      </c>
      <c r="E29" s="1" t="s">
        <v>152</v>
      </c>
      <c r="F29" s="2">
        <v>0</v>
      </c>
      <c r="G29" s="2">
        <v>0</v>
      </c>
      <c r="H29" s="2">
        <v>0</v>
      </c>
      <c r="I29" s="2">
        <v>0</v>
      </c>
      <c r="J29" s="2">
        <v>0</v>
      </c>
      <c r="K29" s="2">
        <v>0</v>
      </c>
      <c r="L29" s="2">
        <v>0</v>
      </c>
      <c r="M29" s="2">
        <v>0</v>
      </c>
      <c r="N29" s="2">
        <v>0</v>
      </c>
      <c r="O29" s="300">
        <v>0</v>
      </c>
      <c r="P29" s="101"/>
      <c r="Q29" s="6">
        <f t="shared" si="0"/>
        <v>0</v>
      </c>
      <c r="R29" s="6">
        <v>0</v>
      </c>
      <c r="S29">
        <v>0</v>
      </c>
      <c r="T29" s="6">
        <f t="shared" si="1"/>
        <v>0</v>
      </c>
    </row>
    <row r="30" spans="1:20" x14ac:dyDescent="0.25">
      <c r="A30" s="1">
        <v>2023</v>
      </c>
      <c r="B30" s="1" t="s">
        <v>11</v>
      </c>
      <c r="C30" s="1">
        <v>4</v>
      </c>
      <c r="D30" s="1" t="s">
        <v>158</v>
      </c>
      <c r="E30" s="1" t="s">
        <v>94</v>
      </c>
      <c r="F30" s="2">
        <v>0</v>
      </c>
      <c r="G30" s="2">
        <v>0</v>
      </c>
      <c r="H30" s="2">
        <v>0</v>
      </c>
      <c r="I30" s="2">
        <v>0</v>
      </c>
      <c r="J30" s="2">
        <v>0</v>
      </c>
      <c r="K30" s="2">
        <v>124214</v>
      </c>
      <c r="L30" s="2">
        <v>0</v>
      </c>
      <c r="M30" s="2">
        <v>124214</v>
      </c>
      <c r="N30" s="2">
        <v>124214</v>
      </c>
      <c r="O30" s="300">
        <v>6.59E-2</v>
      </c>
      <c r="P30" s="101"/>
      <c r="Q30" s="6">
        <f t="shared" si="0"/>
        <v>372642</v>
      </c>
      <c r="R30" s="6">
        <v>372642</v>
      </c>
      <c r="S30">
        <v>372642</v>
      </c>
      <c r="T30" s="6">
        <f t="shared" si="1"/>
        <v>0</v>
      </c>
    </row>
    <row r="31" spans="1:20" x14ac:dyDescent="0.25">
      <c r="A31" s="1">
        <v>2023</v>
      </c>
      <c r="B31" s="1" t="s">
        <v>11</v>
      </c>
      <c r="C31" s="1">
        <v>4</v>
      </c>
      <c r="D31" s="1" t="s">
        <v>158</v>
      </c>
      <c r="E31" s="1" t="s">
        <v>157</v>
      </c>
      <c r="F31" s="2">
        <v>174875</v>
      </c>
      <c r="G31" s="2">
        <v>0</v>
      </c>
      <c r="H31" s="2">
        <v>0</v>
      </c>
      <c r="I31" s="2">
        <v>174875</v>
      </c>
      <c r="J31" s="2">
        <v>31628</v>
      </c>
      <c r="K31" s="2">
        <v>0</v>
      </c>
      <c r="L31" s="2">
        <v>206503</v>
      </c>
      <c r="M31" s="2">
        <v>0</v>
      </c>
      <c r="N31" s="2">
        <v>206503</v>
      </c>
      <c r="O31" s="300">
        <v>0.1095</v>
      </c>
      <c r="P31" s="101"/>
      <c r="Q31" s="6">
        <f t="shared" si="0"/>
        <v>794384</v>
      </c>
      <c r="R31" s="6">
        <v>794384</v>
      </c>
      <c r="S31">
        <v>794384</v>
      </c>
      <c r="T31" s="6">
        <f t="shared" si="1"/>
        <v>0</v>
      </c>
    </row>
    <row r="32" spans="1:20" x14ac:dyDescent="0.25">
      <c r="A32" s="1">
        <v>2023</v>
      </c>
      <c r="B32" s="1" t="s">
        <v>11</v>
      </c>
      <c r="C32" s="1">
        <v>5</v>
      </c>
      <c r="D32" s="1" t="s">
        <v>159</v>
      </c>
      <c r="E32" s="1" t="s">
        <v>89</v>
      </c>
      <c r="F32" s="2">
        <v>0</v>
      </c>
      <c r="G32" s="2">
        <v>0</v>
      </c>
      <c r="H32" s="2">
        <v>0</v>
      </c>
      <c r="I32" s="2">
        <v>0</v>
      </c>
      <c r="J32" s="2">
        <v>0</v>
      </c>
      <c r="K32" s="2">
        <v>0</v>
      </c>
      <c r="L32" s="2">
        <v>0</v>
      </c>
      <c r="M32" s="2">
        <v>0</v>
      </c>
      <c r="N32" s="2">
        <v>0</v>
      </c>
      <c r="O32" s="300">
        <v>0</v>
      </c>
      <c r="P32" s="101"/>
      <c r="Q32" s="6">
        <f t="shared" si="0"/>
        <v>0</v>
      </c>
      <c r="R32" s="6">
        <v>0</v>
      </c>
      <c r="S32">
        <v>0</v>
      </c>
      <c r="T32" s="6">
        <f t="shared" si="1"/>
        <v>0</v>
      </c>
    </row>
    <row r="33" spans="1:20" x14ac:dyDescent="0.25">
      <c r="A33" s="1">
        <v>2023</v>
      </c>
      <c r="B33" s="1" t="s">
        <v>11</v>
      </c>
      <c r="C33" s="1">
        <v>5</v>
      </c>
      <c r="D33" s="1" t="s">
        <v>159</v>
      </c>
      <c r="E33" s="1" t="s">
        <v>88</v>
      </c>
      <c r="F33" s="2">
        <v>0</v>
      </c>
      <c r="G33" s="2">
        <v>0</v>
      </c>
      <c r="H33" s="2">
        <v>0</v>
      </c>
      <c r="I33" s="2">
        <v>0</v>
      </c>
      <c r="J33" s="2">
        <v>0</v>
      </c>
      <c r="K33" s="2">
        <v>0</v>
      </c>
      <c r="L33" s="2">
        <v>0</v>
      </c>
      <c r="M33" s="2">
        <v>0</v>
      </c>
      <c r="N33" s="2">
        <v>0</v>
      </c>
      <c r="O33" s="300">
        <v>0</v>
      </c>
      <c r="P33" s="101"/>
      <c r="Q33" s="6">
        <f t="shared" si="0"/>
        <v>0</v>
      </c>
      <c r="R33" s="6">
        <v>0</v>
      </c>
      <c r="S33">
        <v>0</v>
      </c>
      <c r="T33" s="6">
        <f t="shared" si="1"/>
        <v>0</v>
      </c>
    </row>
    <row r="34" spans="1:20" x14ac:dyDescent="0.25">
      <c r="A34" s="1">
        <v>2023</v>
      </c>
      <c r="B34" s="1" t="s">
        <v>11</v>
      </c>
      <c r="C34" s="1">
        <v>5</v>
      </c>
      <c r="D34" s="1" t="s">
        <v>159</v>
      </c>
      <c r="E34" s="1" t="s">
        <v>86</v>
      </c>
      <c r="F34" s="2">
        <v>0</v>
      </c>
      <c r="G34" s="2">
        <v>0</v>
      </c>
      <c r="H34" s="2">
        <v>0</v>
      </c>
      <c r="I34" s="2">
        <v>0</v>
      </c>
      <c r="J34" s="2">
        <v>0</v>
      </c>
      <c r="K34" s="2">
        <v>0</v>
      </c>
      <c r="L34" s="2">
        <v>0</v>
      </c>
      <c r="M34" s="2">
        <v>0</v>
      </c>
      <c r="N34" s="2">
        <v>0</v>
      </c>
      <c r="O34" s="300">
        <v>0</v>
      </c>
      <c r="P34" s="101"/>
      <c r="Q34" s="6">
        <f t="shared" si="0"/>
        <v>0</v>
      </c>
      <c r="R34" s="6">
        <v>0</v>
      </c>
      <c r="S34">
        <v>0</v>
      </c>
      <c r="T34" s="6">
        <f t="shared" si="1"/>
        <v>0</v>
      </c>
    </row>
    <row r="35" spans="1:20" x14ac:dyDescent="0.25">
      <c r="A35" s="1">
        <v>2023</v>
      </c>
      <c r="B35" s="1" t="s">
        <v>11</v>
      </c>
      <c r="C35" s="1">
        <v>5</v>
      </c>
      <c r="D35" s="1" t="s">
        <v>159</v>
      </c>
      <c r="E35" s="1" t="s">
        <v>93</v>
      </c>
      <c r="F35" s="2">
        <v>0</v>
      </c>
      <c r="G35" s="2">
        <v>0</v>
      </c>
      <c r="H35" s="2">
        <v>0</v>
      </c>
      <c r="I35" s="2">
        <v>0</v>
      </c>
      <c r="J35" s="2">
        <v>0</v>
      </c>
      <c r="K35" s="2">
        <v>0</v>
      </c>
      <c r="L35" s="2">
        <v>0</v>
      </c>
      <c r="M35" s="2">
        <v>0</v>
      </c>
      <c r="N35" s="2">
        <v>0</v>
      </c>
      <c r="O35" s="300">
        <v>0</v>
      </c>
      <c r="P35" s="101"/>
      <c r="Q35" s="6">
        <f t="shared" si="0"/>
        <v>0</v>
      </c>
      <c r="R35" s="6">
        <v>0</v>
      </c>
      <c r="S35">
        <v>0</v>
      </c>
      <c r="T35" s="6">
        <f t="shared" si="1"/>
        <v>0</v>
      </c>
    </row>
    <row r="36" spans="1:20" x14ac:dyDescent="0.25">
      <c r="A36" s="1">
        <v>2023</v>
      </c>
      <c r="B36" s="1" t="s">
        <v>11</v>
      </c>
      <c r="C36" s="1">
        <v>5</v>
      </c>
      <c r="D36" s="1" t="s">
        <v>159</v>
      </c>
      <c r="E36" s="1" t="s">
        <v>145</v>
      </c>
      <c r="F36" s="2">
        <v>0</v>
      </c>
      <c r="G36" s="2">
        <v>0</v>
      </c>
      <c r="H36" s="2">
        <v>504685</v>
      </c>
      <c r="I36" s="2">
        <v>504685</v>
      </c>
      <c r="J36" s="2">
        <v>0</v>
      </c>
      <c r="K36" s="2">
        <v>0</v>
      </c>
      <c r="L36" s="2">
        <v>0</v>
      </c>
      <c r="M36" s="2">
        <v>504685</v>
      </c>
      <c r="N36" s="2">
        <v>504685</v>
      </c>
      <c r="O36" s="300">
        <v>0.7802</v>
      </c>
      <c r="P36" s="101"/>
      <c r="Q36" s="6">
        <f t="shared" si="0"/>
        <v>2018740</v>
      </c>
      <c r="R36" s="6">
        <v>2018740</v>
      </c>
      <c r="S36">
        <v>2018740</v>
      </c>
      <c r="T36" s="6">
        <f t="shared" si="1"/>
        <v>0</v>
      </c>
    </row>
    <row r="37" spans="1:20" x14ac:dyDescent="0.25">
      <c r="A37" s="1">
        <v>2023</v>
      </c>
      <c r="B37" s="1" t="s">
        <v>11</v>
      </c>
      <c r="C37" s="1">
        <v>5</v>
      </c>
      <c r="D37" s="1" t="s">
        <v>159</v>
      </c>
      <c r="E37" s="1" t="s">
        <v>146</v>
      </c>
      <c r="F37" s="2">
        <v>0</v>
      </c>
      <c r="G37" s="2">
        <v>0</v>
      </c>
      <c r="H37" s="2">
        <v>0</v>
      </c>
      <c r="I37" s="2">
        <v>0</v>
      </c>
      <c r="J37" s="2">
        <v>0</v>
      </c>
      <c r="K37" s="2">
        <v>0</v>
      </c>
      <c r="L37" s="2">
        <v>0</v>
      </c>
      <c r="M37" s="2">
        <v>0</v>
      </c>
      <c r="N37" s="2">
        <v>0</v>
      </c>
      <c r="O37" s="300">
        <v>0</v>
      </c>
      <c r="P37" s="101"/>
      <c r="Q37" s="6">
        <f t="shared" si="0"/>
        <v>0</v>
      </c>
      <c r="R37" s="6">
        <v>0</v>
      </c>
      <c r="S37">
        <v>0</v>
      </c>
      <c r="T37" s="6">
        <f t="shared" si="1"/>
        <v>0</v>
      </c>
    </row>
    <row r="38" spans="1:20" x14ac:dyDescent="0.25">
      <c r="A38" s="1">
        <v>2023</v>
      </c>
      <c r="B38" s="1" t="s">
        <v>11</v>
      </c>
      <c r="C38" s="1">
        <v>5</v>
      </c>
      <c r="D38" s="1" t="s">
        <v>159</v>
      </c>
      <c r="E38" s="1" t="s">
        <v>99</v>
      </c>
      <c r="F38" s="2">
        <v>0</v>
      </c>
      <c r="G38" s="2">
        <v>0</v>
      </c>
      <c r="H38" s="2">
        <v>72790</v>
      </c>
      <c r="I38" s="2">
        <v>72790</v>
      </c>
      <c r="J38" s="2">
        <v>0</v>
      </c>
      <c r="K38" s="2">
        <v>0</v>
      </c>
      <c r="L38" s="2">
        <v>0</v>
      </c>
      <c r="M38" s="2">
        <v>72790</v>
      </c>
      <c r="N38" s="2">
        <v>72790</v>
      </c>
      <c r="O38" s="300">
        <v>0.1125</v>
      </c>
      <c r="P38" s="101"/>
      <c r="Q38" s="6">
        <f t="shared" si="0"/>
        <v>291160</v>
      </c>
      <c r="R38" s="6">
        <v>291160</v>
      </c>
      <c r="S38">
        <v>291160</v>
      </c>
      <c r="T38" s="6">
        <f t="shared" si="1"/>
        <v>0</v>
      </c>
    </row>
    <row r="39" spans="1:20" x14ac:dyDescent="0.25">
      <c r="A39" s="1">
        <v>2023</v>
      </c>
      <c r="B39" s="1" t="s">
        <v>11</v>
      </c>
      <c r="C39" s="1">
        <v>5</v>
      </c>
      <c r="D39" s="1" t="s">
        <v>159</v>
      </c>
      <c r="E39" s="1" t="s">
        <v>147</v>
      </c>
      <c r="F39" s="2">
        <v>0</v>
      </c>
      <c r="G39" s="2">
        <v>0</v>
      </c>
      <c r="H39" s="2">
        <v>0</v>
      </c>
      <c r="I39" s="2">
        <v>0</v>
      </c>
      <c r="J39" s="2">
        <v>0</v>
      </c>
      <c r="K39" s="2">
        <v>0</v>
      </c>
      <c r="L39" s="2">
        <v>0</v>
      </c>
      <c r="M39" s="2">
        <v>0</v>
      </c>
      <c r="N39" s="2">
        <v>0</v>
      </c>
      <c r="O39" s="300">
        <v>0</v>
      </c>
      <c r="P39" s="101"/>
      <c r="Q39" s="6">
        <f t="shared" si="0"/>
        <v>0</v>
      </c>
      <c r="R39" s="6">
        <v>0</v>
      </c>
      <c r="S39">
        <v>0</v>
      </c>
      <c r="T39" s="6">
        <f t="shared" si="1"/>
        <v>0</v>
      </c>
    </row>
    <row r="40" spans="1:20" x14ac:dyDescent="0.25">
      <c r="A40" s="1">
        <v>2023</v>
      </c>
      <c r="B40" s="1" t="s">
        <v>11</v>
      </c>
      <c r="C40" s="1">
        <v>5</v>
      </c>
      <c r="D40" s="1" t="s">
        <v>159</v>
      </c>
      <c r="E40" s="1" t="s">
        <v>148</v>
      </c>
      <c r="F40" s="2">
        <v>0</v>
      </c>
      <c r="G40" s="2">
        <v>0</v>
      </c>
      <c r="H40" s="2">
        <v>0</v>
      </c>
      <c r="I40" s="2">
        <v>0</v>
      </c>
      <c r="J40" s="2">
        <v>0</v>
      </c>
      <c r="K40" s="2">
        <v>0</v>
      </c>
      <c r="L40" s="2">
        <v>0</v>
      </c>
      <c r="M40" s="2">
        <v>0</v>
      </c>
      <c r="N40" s="2">
        <v>0</v>
      </c>
      <c r="O40" s="300">
        <v>0</v>
      </c>
      <c r="P40" s="101"/>
      <c r="Q40" s="6">
        <f t="shared" si="0"/>
        <v>0</v>
      </c>
      <c r="R40" s="6">
        <v>0</v>
      </c>
      <c r="S40">
        <v>0</v>
      </c>
      <c r="T40" s="6">
        <f t="shared" si="1"/>
        <v>0</v>
      </c>
    </row>
    <row r="41" spans="1:20" x14ac:dyDescent="0.25">
      <c r="A41" s="1">
        <v>2023</v>
      </c>
      <c r="B41" s="1" t="s">
        <v>11</v>
      </c>
      <c r="C41" s="1">
        <v>5</v>
      </c>
      <c r="D41" s="1" t="s">
        <v>159</v>
      </c>
      <c r="E41" s="1" t="s">
        <v>149</v>
      </c>
      <c r="F41" s="2">
        <v>0</v>
      </c>
      <c r="G41" s="2">
        <v>0</v>
      </c>
      <c r="H41" s="2">
        <v>0</v>
      </c>
      <c r="I41" s="2">
        <v>0</v>
      </c>
      <c r="J41" s="2">
        <v>0</v>
      </c>
      <c r="K41" s="2">
        <v>0</v>
      </c>
      <c r="L41" s="2">
        <v>0</v>
      </c>
      <c r="M41" s="2">
        <v>0</v>
      </c>
      <c r="N41" s="2">
        <v>0</v>
      </c>
      <c r="O41" s="300">
        <v>0</v>
      </c>
      <c r="P41" s="101"/>
      <c r="Q41" s="6">
        <f t="shared" si="0"/>
        <v>0</v>
      </c>
      <c r="R41" s="6">
        <v>0</v>
      </c>
      <c r="S41">
        <v>0</v>
      </c>
      <c r="T41" s="6">
        <f t="shared" si="1"/>
        <v>0</v>
      </c>
    </row>
    <row r="42" spans="1:20" x14ac:dyDescent="0.25">
      <c r="A42" s="1">
        <v>2023</v>
      </c>
      <c r="B42" s="1" t="s">
        <v>11</v>
      </c>
      <c r="C42" s="1">
        <v>5</v>
      </c>
      <c r="D42" s="1" t="s">
        <v>159</v>
      </c>
      <c r="E42" s="1" t="s">
        <v>150</v>
      </c>
      <c r="F42" s="2">
        <v>0</v>
      </c>
      <c r="G42" s="2">
        <v>0</v>
      </c>
      <c r="H42" s="2">
        <v>0</v>
      </c>
      <c r="I42" s="2">
        <v>0</v>
      </c>
      <c r="J42" s="2">
        <v>0</v>
      </c>
      <c r="K42" s="2">
        <v>0</v>
      </c>
      <c r="L42" s="2">
        <v>0</v>
      </c>
      <c r="M42" s="2">
        <v>0</v>
      </c>
      <c r="N42" s="2">
        <v>0</v>
      </c>
      <c r="O42" s="300">
        <v>0</v>
      </c>
      <c r="P42" s="101"/>
      <c r="Q42" s="6">
        <f t="shared" si="0"/>
        <v>0</v>
      </c>
      <c r="R42" s="6">
        <v>0</v>
      </c>
      <c r="S42">
        <v>0</v>
      </c>
      <c r="T42" s="6">
        <f t="shared" si="1"/>
        <v>0</v>
      </c>
    </row>
    <row r="43" spans="1:20" x14ac:dyDescent="0.25">
      <c r="A43" s="1">
        <v>2023</v>
      </c>
      <c r="B43" s="1" t="s">
        <v>11</v>
      </c>
      <c r="C43" s="1">
        <v>5</v>
      </c>
      <c r="D43" s="1" t="s">
        <v>159</v>
      </c>
      <c r="E43" s="1" t="s">
        <v>151</v>
      </c>
      <c r="F43" s="2">
        <v>0</v>
      </c>
      <c r="G43" s="2">
        <v>0</v>
      </c>
      <c r="H43" s="2">
        <v>0</v>
      </c>
      <c r="I43" s="2">
        <v>0</v>
      </c>
      <c r="J43" s="2">
        <v>0</v>
      </c>
      <c r="K43" s="2">
        <v>0</v>
      </c>
      <c r="L43" s="2">
        <v>0</v>
      </c>
      <c r="M43" s="2">
        <v>0</v>
      </c>
      <c r="N43" s="2">
        <v>0</v>
      </c>
      <c r="O43" s="300">
        <v>0</v>
      </c>
      <c r="P43" s="101"/>
      <c r="Q43" s="6">
        <f t="shared" si="0"/>
        <v>0</v>
      </c>
      <c r="R43" s="6">
        <v>0</v>
      </c>
      <c r="S43">
        <v>0</v>
      </c>
      <c r="T43" s="6">
        <f t="shared" si="1"/>
        <v>0</v>
      </c>
    </row>
    <row r="44" spans="1:20" x14ac:dyDescent="0.25">
      <c r="A44" s="1">
        <v>2023</v>
      </c>
      <c r="B44" s="1" t="s">
        <v>11</v>
      </c>
      <c r="C44" s="1">
        <v>5</v>
      </c>
      <c r="D44" s="1" t="s">
        <v>159</v>
      </c>
      <c r="E44" s="1" t="s">
        <v>152</v>
      </c>
      <c r="F44" s="2">
        <v>0</v>
      </c>
      <c r="G44" s="2">
        <v>0</v>
      </c>
      <c r="H44" s="2">
        <v>0</v>
      </c>
      <c r="I44" s="2">
        <v>0</v>
      </c>
      <c r="J44" s="2">
        <v>0</v>
      </c>
      <c r="K44" s="2">
        <v>0</v>
      </c>
      <c r="L44" s="2">
        <v>0</v>
      </c>
      <c r="M44" s="2">
        <v>0</v>
      </c>
      <c r="N44" s="2">
        <v>0</v>
      </c>
      <c r="O44" s="300">
        <v>0</v>
      </c>
      <c r="P44" s="101"/>
      <c r="Q44" s="6">
        <f t="shared" si="0"/>
        <v>0</v>
      </c>
      <c r="R44" s="6">
        <v>0</v>
      </c>
      <c r="S44">
        <v>0</v>
      </c>
      <c r="T44" s="6">
        <f t="shared" si="1"/>
        <v>0</v>
      </c>
    </row>
    <row r="45" spans="1:20" x14ac:dyDescent="0.25">
      <c r="A45" s="1">
        <v>2023</v>
      </c>
      <c r="B45" s="1" t="s">
        <v>11</v>
      </c>
      <c r="C45" s="1">
        <v>5</v>
      </c>
      <c r="D45" s="1" t="s">
        <v>159</v>
      </c>
      <c r="E45" s="1" t="s">
        <v>94</v>
      </c>
      <c r="F45" s="2">
        <v>0</v>
      </c>
      <c r="G45" s="2">
        <v>0</v>
      </c>
      <c r="H45" s="2">
        <v>0</v>
      </c>
      <c r="I45" s="2">
        <v>0</v>
      </c>
      <c r="J45" s="2">
        <v>0</v>
      </c>
      <c r="K45" s="2">
        <v>0</v>
      </c>
      <c r="L45" s="2">
        <v>0</v>
      </c>
      <c r="M45" s="2">
        <v>0</v>
      </c>
      <c r="N45" s="2">
        <v>0</v>
      </c>
      <c r="O45" s="300">
        <v>0</v>
      </c>
      <c r="P45" s="101"/>
      <c r="Q45" s="6">
        <f t="shared" si="0"/>
        <v>0</v>
      </c>
      <c r="R45" s="6">
        <v>0</v>
      </c>
      <c r="S45">
        <v>0</v>
      </c>
      <c r="T45" s="6">
        <f t="shared" si="1"/>
        <v>0</v>
      </c>
    </row>
    <row r="46" spans="1:20" x14ac:dyDescent="0.25">
      <c r="A46" s="1">
        <v>2023</v>
      </c>
      <c r="B46" s="1" t="s">
        <v>11</v>
      </c>
      <c r="C46" s="1">
        <v>5</v>
      </c>
      <c r="D46" s="1" t="s">
        <v>159</v>
      </c>
      <c r="E46" s="1" t="s">
        <v>157</v>
      </c>
      <c r="F46" s="2">
        <v>69416</v>
      </c>
      <c r="G46" s="2">
        <v>0</v>
      </c>
      <c r="H46" s="2">
        <v>0</v>
      </c>
      <c r="I46" s="2">
        <v>69416</v>
      </c>
      <c r="J46" s="2">
        <v>0</v>
      </c>
      <c r="K46" s="2">
        <v>0</v>
      </c>
      <c r="L46" s="2">
        <v>69416</v>
      </c>
      <c r="M46" s="2">
        <v>0</v>
      </c>
      <c r="N46" s="2">
        <v>69416</v>
      </c>
      <c r="O46" s="300">
        <v>0.10730000000000001</v>
      </c>
      <c r="P46" s="101"/>
      <c r="Q46" s="6">
        <f t="shared" si="0"/>
        <v>277664</v>
      </c>
      <c r="R46" s="6">
        <v>277664</v>
      </c>
      <c r="S46">
        <v>277664</v>
      </c>
      <c r="T46" s="6">
        <f t="shared" si="1"/>
        <v>0</v>
      </c>
    </row>
    <row r="47" spans="1:20" x14ac:dyDescent="0.25">
      <c r="A47" s="1">
        <v>2023</v>
      </c>
      <c r="B47" s="1" t="s">
        <v>11</v>
      </c>
      <c r="C47" s="1">
        <v>6</v>
      </c>
      <c r="D47" s="1" t="s">
        <v>160</v>
      </c>
      <c r="E47" s="1" t="s">
        <v>89</v>
      </c>
      <c r="F47" s="2">
        <v>0</v>
      </c>
      <c r="G47" s="2">
        <v>0</v>
      </c>
      <c r="H47" s="2">
        <v>0</v>
      </c>
      <c r="I47" s="2">
        <v>0</v>
      </c>
      <c r="J47" s="2">
        <v>0</v>
      </c>
      <c r="K47" s="2">
        <v>0</v>
      </c>
      <c r="L47" s="2">
        <v>0</v>
      </c>
      <c r="M47" s="2">
        <v>0</v>
      </c>
      <c r="N47" s="2">
        <v>0</v>
      </c>
      <c r="O47" s="300">
        <v>0</v>
      </c>
      <c r="P47" s="101"/>
      <c r="Q47" s="6">
        <f t="shared" si="0"/>
        <v>0</v>
      </c>
      <c r="R47" s="6">
        <v>0</v>
      </c>
      <c r="S47">
        <v>0</v>
      </c>
      <c r="T47" s="6">
        <f t="shared" si="1"/>
        <v>0</v>
      </c>
    </row>
    <row r="48" spans="1:20" x14ac:dyDescent="0.25">
      <c r="A48" s="1">
        <v>2023</v>
      </c>
      <c r="B48" s="1" t="s">
        <v>11</v>
      </c>
      <c r="C48" s="1">
        <v>6</v>
      </c>
      <c r="D48" s="1" t="s">
        <v>160</v>
      </c>
      <c r="E48" s="1" t="s">
        <v>88</v>
      </c>
      <c r="F48" s="2">
        <v>0</v>
      </c>
      <c r="G48" s="2">
        <v>0</v>
      </c>
      <c r="H48" s="2">
        <v>0</v>
      </c>
      <c r="I48" s="2">
        <v>0</v>
      </c>
      <c r="J48" s="2">
        <v>0</v>
      </c>
      <c r="K48" s="2">
        <v>0</v>
      </c>
      <c r="L48" s="2">
        <v>0</v>
      </c>
      <c r="M48" s="2">
        <v>0</v>
      </c>
      <c r="N48" s="2">
        <v>0</v>
      </c>
      <c r="O48" s="300">
        <v>0</v>
      </c>
      <c r="P48" s="101"/>
      <c r="Q48" s="6">
        <f t="shared" si="0"/>
        <v>0</v>
      </c>
      <c r="R48" s="6">
        <v>0</v>
      </c>
      <c r="S48">
        <v>0</v>
      </c>
      <c r="T48" s="6">
        <f t="shared" si="1"/>
        <v>0</v>
      </c>
    </row>
    <row r="49" spans="1:20" x14ac:dyDescent="0.25">
      <c r="A49" s="1">
        <v>2023</v>
      </c>
      <c r="B49" s="1" t="s">
        <v>11</v>
      </c>
      <c r="C49" s="1">
        <v>6</v>
      </c>
      <c r="D49" s="1" t="s">
        <v>160</v>
      </c>
      <c r="E49" s="1" t="s">
        <v>86</v>
      </c>
      <c r="F49" s="2">
        <v>0</v>
      </c>
      <c r="G49" s="2">
        <v>0</v>
      </c>
      <c r="H49" s="2">
        <v>0</v>
      </c>
      <c r="I49" s="2">
        <v>0</v>
      </c>
      <c r="J49" s="2">
        <v>0</v>
      </c>
      <c r="K49" s="2">
        <v>0</v>
      </c>
      <c r="L49" s="2">
        <v>0</v>
      </c>
      <c r="M49" s="2">
        <v>0</v>
      </c>
      <c r="N49" s="2">
        <v>0</v>
      </c>
      <c r="O49" s="300">
        <v>0</v>
      </c>
      <c r="P49" s="101"/>
      <c r="Q49" s="6">
        <f t="shared" si="0"/>
        <v>0</v>
      </c>
      <c r="R49" s="6">
        <v>0</v>
      </c>
      <c r="S49">
        <v>0</v>
      </c>
      <c r="T49" s="6">
        <f t="shared" si="1"/>
        <v>0</v>
      </c>
    </row>
    <row r="50" spans="1:20" x14ac:dyDescent="0.25">
      <c r="A50" s="1">
        <v>2023</v>
      </c>
      <c r="B50" s="1" t="s">
        <v>11</v>
      </c>
      <c r="C50" s="1">
        <v>6</v>
      </c>
      <c r="D50" s="1" t="s">
        <v>160</v>
      </c>
      <c r="E50" s="1" t="s">
        <v>93</v>
      </c>
      <c r="F50" s="2">
        <v>0</v>
      </c>
      <c r="G50" s="2">
        <v>0</v>
      </c>
      <c r="H50" s="2">
        <v>0</v>
      </c>
      <c r="I50" s="2">
        <v>0</v>
      </c>
      <c r="J50" s="2">
        <v>0</v>
      </c>
      <c r="K50" s="2">
        <v>0</v>
      </c>
      <c r="L50" s="2">
        <v>0</v>
      </c>
      <c r="M50" s="2">
        <v>0</v>
      </c>
      <c r="N50" s="2">
        <v>0</v>
      </c>
      <c r="O50" s="300">
        <v>0</v>
      </c>
      <c r="P50" s="101"/>
      <c r="Q50" s="6">
        <f t="shared" si="0"/>
        <v>0</v>
      </c>
      <c r="R50" s="6">
        <v>0</v>
      </c>
      <c r="S50">
        <v>0</v>
      </c>
      <c r="T50" s="6">
        <f t="shared" si="1"/>
        <v>0</v>
      </c>
    </row>
    <row r="51" spans="1:20" x14ac:dyDescent="0.25">
      <c r="A51" s="1">
        <v>2023</v>
      </c>
      <c r="B51" s="1" t="s">
        <v>11</v>
      </c>
      <c r="C51" s="1">
        <v>6</v>
      </c>
      <c r="D51" s="1" t="s">
        <v>160</v>
      </c>
      <c r="E51" s="1" t="s">
        <v>145</v>
      </c>
      <c r="F51" s="2">
        <v>0</v>
      </c>
      <c r="G51" s="2">
        <v>0</v>
      </c>
      <c r="H51" s="2">
        <v>418410</v>
      </c>
      <c r="I51" s="2">
        <v>418410</v>
      </c>
      <c r="J51" s="2">
        <v>0</v>
      </c>
      <c r="K51" s="2">
        <v>0</v>
      </c>
      <c r="L51" s="2">
        <v>0</v>
      </c>
      <c r="M51" s="2">
        <v>418410</v>
      </c>
      <c r="N51" s="2">
        <v>418410</v>
      </c>
      <c r="O51" s="300">
        <v>0.69510000000000005</v>
      </c>
      <c r="P51" s="101"/>
      <c r="Q51" s="6">
        <f t="shared" si="0"/>
        <v>1673640</v>
      </c>
      <c r="R51" s="6">
        <v>1673640</v>
      </c>
      <c r="S51">
        <v>1673640</v>
      </c>
      <c r="T51" s="6">
        <f t="shared" si="1"/>
        <v>0</v>
      </c>
    </row>
    <row r="52" spans="1:20" x14ac:dyDescent="0.25">
      <c r="A52" s="1">
        <v>2023</v>
      </c>
      <c r="B52" s="1" t="s">
        <v>11</v>
      </c>
      <c r="C52" s="1">
        <v>6</v>
      </c>
      <c r="D52" s="1" t="s">
        <v>160</v>
      </c>
      <c r="E52" s="1" t="s">
        <v>146</v>
      </c>
      <c r="F52" s="2">
        <v>0</v>
      </c>
      <c r="G52" s="2">
        <v>0</v>
      </c>
      <c r="H52" s="2">
        <v>0</v>
      </c>
      <c r="I52" s="2">
        <v>0</v>
      </c>
      <c r="J52" s="2">
        <v>0</v>
      </c>
      <c r="K52" s="2">
        <v>0</v>
      </c>
      <c r="L52" s="2">
        <v>0</v>
      </c>
      <c r="M52" s="2">
        <v>0</v>
      </c>
      <c r="N52" s="2">
        <v>0</v>
      </c>
      <c r="O52" s="300">
        <v>0</v>
      </c>
      <c r="P52" s="101"/>
      <c r="Q52" s="6">
        <f t="shared" si="0"/>
        <v>0</v>
      </c>
      <c r="R52" s="6">
        <v>0</v>
      </c>
      <c r="S52">
        <v>0</v>
      </c>
      <c r="T52" s="6">
        <f t="shared" si="1"/>
        <v>0</v>
      </c>
    </row>
    <row r="53" spans="1:20" x14ac:dyDescent="0.25">
      <c r="A53" s="1">
        <v>2023</v>
      </c>
      <c r="B53" s="1" t="s">
        <v>11</v>
      </c>
      <c r="C53" s="1">
        <v>6</v>
      </c>
      <c r="D53" s="1" t="s">
        <v>160</v>
      </c>
      <c r="E53" s="1" t="s">
        <v>99</v>
      </c>
      <c r="F53" s="2">
        <v>0</v>
      </c>
      <c r="G53" s="2">
        <v>0</v>
      </c>
      <c r="H53" s="2">
        <v>60347</v>
      </c>
      <c r="I53" s="2">
        <v>60347</v>
      </c>
      <c r="J53" s="2">
        <v>0</v>
      </c>
      <c r="K53" s="2">
        <v>0</v>
      </c>
      <c r="L53" s="2">
        <v>0</v>
      </c>
      <c r="M53" s="2">
        <v>60347</v>
      </c>
      <c r="N53" s="2">
        <v>60347</v>
      </c>
      <c r="O53" s="300">
        <v>0.1002</v>
      </c>
      <c r="P53" s="101"/>
      <c r="Q53" s="6">
        <f t="shared" si="0"/>
        <v>241388</v>
      </c>
      <c r="R53" s="6">
        <v>241388</v>
      </c>
      <c r="S53">
        <v>241388</v>
      </c>
      <c r="T53" s="6">
        <f t="shared" si="1"/>
        <v>0</v>
      </c>
    </row>
    <row r="54" spans="1:20" x14ac:dyDescent="0.25">
      <c r="A54" s="1">
        <v>2023</v>
      </c>
      <c r="B54" s="1" t="s">
        <v>11</v>
      </c>
      <c r="C54" s="1">
        <v>6</v>
      </c>
      <c r="D54" s="1" t="s">
        <v>160</v>
      </c>
      <c r="E54" s="1" t="s">
        <v>147</v>
      </c>
      <c r="F54" s="2">
        <v>0</v>
      </c>
      <c r="G54" s="2">
        <v>0</v>
      </c>
      <c r="H54" s="2">
        <v>0</v>
      </c>
      <c r="I54" s="2">
        <v>0</v>
      </c>
      <c r="J54" s="2">
        <v>0</v>
      </c>
      <c r="K54" s="2">
        <v>0</v>
      </c>
      <c r="L54" s="2">
        <v>0</v>
      </c>
      <c r="M54" s="2">
        <v>0</v>
      </c>
      <c r="N54" s="2">
        <v>0</v>
      </c>
      <c r="O54" s="300">
        <v>0</v>
      </c>
      <c r="P54" s="101"/>
      <c r="Q54" s="6">
        <f t="shared" si="0"/>
        <v>0</v>
      </c>
      <c r="R54" s="6">
        <v>0</v>
      </c>
      <c r="S54">
        <v>0</v>
      </c>
      <c r="T54" s="6">
        <f t="shared" si="1"/>
        <v>0</v>
      </c>
    </row>
    <row r="55" spans="1:20" x14ac:dyDescent="0.25">
      <c r="A55" s="1">
        <v>2023</v>
      </c>
      <c r="B55" s="1" t="s">
        <v>11</v>
      </c>
      <c r="C55" s="1">
        <v>6</v>
      </c>
      <c r="D55" s="1" t="s">
        <v>160</v>
      </c>
      <c r="E55" s="1" t="s">
        <v>148</v>
      </c>
      <c r="F55" s="2">
        <v>0</v>
      </c>
      <c r="G55" s="2">
        <v>0</v>
      </c>
      <c r="H55" s="2">
        <v>0</v>
      </c>
      <c r="I55" s="2">
        <v>0</v>
      </c>
      <c r="J55" s="2">
        <v>0</v>
      </c>
      <c r="K55" s="2">
        <v>0</v>
      </c>
      <c r="L55" s="2">
        <v>0</v>
      </c>
      <c r="M55" s="2">
        <v>0</v>
      </c>
      <c r="N55" s="2">
        <v>0</v>
      </c>
      <c r="O55" s="300">
        <v>0</v>
      </c>
      <c r="P55" s="101"/>
      <c r="Q55" s="6">
        <f t="shared" si="0"/>
        <v>0</v>
      </c>
      <c r="R55" s="6">
        <v>0</v>
      </c>
      <c r="S55">
        <v>0</v>
      </c>
      <c r="T55" s="6">
        <f t="shared" si="1"/>
        <v>0</v>
      </c>
    </row>
    <row r="56" spans="1:20" x14ac:dyDescent="0.25">
      <c r="A56" s="1">
        <v>2023</v>
      </c>
      <c r="B56" s="1" t="s">
        <v>11</v>
      </c>
      <c r="C56" s="1">
        <v>6</v>
      </c>
      <c r="D56" s="1" t="s">
        <v>160</v>
      </c>
      <c r="E56" s="1" t="s">
        <v>149</v>
      </c>
      <c r="F56" s="2">
        <v>0</v>
      </c>
      <c r="G56" s="2">
        <v>0</v>
      </c>
      <c r="H56" s="2">
        <v>0</v>
      </c>
      <c r="I56" s="2">
        <v>0</v>
      </c>
      <c r="J56" s="2">
        <v>0</v>
      </c>
      <c r="K56" s="2">
        <v>0</v>
      </c>
      <c r="L56" s="2">
        <v>0</v>
      </c>
      <c r="M56" s="2">
        <v>0</v>
      </c>
      <c r="N56" s="2">
        <v>0</v>
      </c>
      <c r="O56" s="300">
        <v>0</v>
      </c>
      <c r="P56" s="101"/>
      <c r="Q56" s="6">
        <f t="shared" si="0"/>
        <v>0</v>
      </c>
      <c r="R56" s="6">
        <v>0</v>
      </c>
      <c r="S56">
        <v>0</v>
      </c>
      <c r="T56" s="6">
        <f t="shared" si="1"/>
        <v>0</v>
      </c>
    </row>
    <row r="57" spans="1:20" x14ac:dyDescent="0.25">
      <c r="A57" s="1">
        <v>2023</v>
      </c>
      <c r="B57" s="1" t="s">
        <v>11</v>
      </c>
      <c r="C57" s="1">
        <v>6</v>
      </c>
      <c r="D57" s="1" t="s">
        <v>160</v>
      </c>
      <c r="E57" s="1" t="s">
        <v>150</v>
      </c>
      <c r="F57" s="2">
        <v>0</v>
      </c>
      <c r="G57" s="2">
        <v>0</v>
      </c>
      <c r="H57" s="2">
        <v>0</v>
      </c>
      <c r="I57" s="2">
        <v>0</v>
      </c>
      <c r="J57" s="2">
        <v>0</v>
      </c>
      <c r="K57" s="2">
        <v>0</v>
      </c>
      <c r="L57" s="2">
        <v>0</v>
      </c>
      <c r="M57" s="2">
        <v>0</v>
      </c>
      <c r="N57" s="2">
        <v>0</v>
      </c>
      <c r="O57" s="300">
        <v>0</v>
      </c>
      <c r="P57" s="101"/>
      <c r="Q57" s="6">
        <f t="shared" si="0"/>
        <v>0</v>
      </c>
      <c r="R57" s="6">
        <v>0</v>
      </c>
      <c r="S57">
        <v>0</v>
      </c>
      <c r="T57" s="6">
        <f t="shared" si="1"/>
        <v>0</v>
      </c>
    </row>
    <row r="58" spans="1:20" x14ac:dyDescent="0.25">
      <c r="A58" s="1">
        <v>2023</v>
      </c>
      <c r="B58" s="1" t="s">
        <v>11</v>
      </c>
      <c r="C58" s="1">
        <v>6</v>
      </c>
      <c r="D58" s="1" t="s">
        <v>160</v>
      </c>
      <c r="E58" s="1" t="s">
        <v>151</v>
      </c>
      <c r="F58" s="2">
        <v>0</v>
      </c>
      <c r="G58" s="2">
        <v>0</v>
      </c>
      <c r="H58" s="2">
        <v>0</v>
      </c>
      <c r="I58" s="2">
        <v>0</v>
      </c>
      <c r="J58" s="2">
        <v>0</v>
      </c>
      <c r="K58" s="2">
        <v>0</v>
      </c>
      <c r="L58" s="2">
        <v>0</v>
      </c>
      <c r="M58" s="2">
        <v>0</v>
      </c>
      <c r="N58" s="2">
        <v>0</v>
      </c>
      <c r="O58" s="300">
        <v>0</v>
      </c>
      <c r="P58" s="101"/>
      <c r="Q58" s="6">
        <f t="shared" si="0"/>
        <v>0</v>
      </c>
      <c r="R58" s="6">
        <v>0</v>
      </c>
      <c r="S58">
        <v>0</v>
      </c>
      <c r="T58" s="6">
        <f t="shared" si="1"/>
        <v>0</v>
      </c>
    </row>
    <row r="59" spans="1:20" x14ac:dyDescent="0.25">
      <c r="A59" s="1">
        <v>2023</v>
      </c>
      <c r="B59" s="1" t="s">
        <v>11</v>
      </c>
      <c r="C59" s="1">
        <v>6</v>
      </c>
      <c r="D59" s="1" t="s">
        <v>160</v>
      </c>
      <c r="E59" s="1" t="s">
        <v>152</v>
      </c>
      <c r="F59" s="2">
        <v>0</v>
      </c>
      <c r="G59" s="2">
        <v>0</v>
      </c>
      <c r="H59" s="2">
        <v>0</v>
      </c>
      <c r="I59" s="2">
        <v>0</v>
      </c>
      <c r="J59" s="2">
        <v>0</v>
      </c>
      <c r="K59" s="2">
        <v>0</v>
      </c>
      <c r="L59" s="2">
        <v>0</v>
      </c>
      <c r="M59" s="2">
        <v>0</v>
      </c>
      <c r="N59" s="2">
        <v>0</v>
      </c>
      <c r="O59" s="300">
        <v>0</v>
      </c>
      <c r="P59" s="101"/>
      <c r="Q59" s="6">
        <f t="shared" si="0"/>
        <v>0</v>
      </c>
      <c r="R59" s="6">
        <v>0</v>
      </c>
      <c r="S59">
        <v>0</v>
      </c>
      <c r="T59" s="6">
        <f t="shared" si="1"/>
        <v>0</v>
      </c>
    </row>
    <row r="60" spans="1:20" x14ac:dyDescent="0.25">
      <c r="A60" s="1">
        <v>2023</v>
      </c>
      <c r="B60" s="1" t="s">
        <v>11</v>
      </c>
      <c r="C60" s="1">
        <v>6</v>
      </c>
      <c r="D60" s="1" t="s">
        <v>160</v>
      </c>
      <c r="E60" s="1" t="s">
        <v>94</v>
      </c>
      <c r="F60" s="2">
        <v>0</v>
      </c>
      <c r="G60" s="2">
        <v>0</v>
      </c>
      <c r="H60" s="2">
        <v>0</v>
      </c>
      <c r="I60" s="2">
        <v>0</v>
      </c>
      <c r="J60" s="2">
        <v>0</v>
      </c>
      <c r="K60" s="2">
        <v>0</v>
      </c>
      <c r="L60" s="2">
        <v>0</v>
      </c>
      <c r="M60" s="2">
        <v>0</v>
      </c>
      <c r="N60" s="2">
        <v>0</v>
      </c>
      <c r="O60" s="300">
        <v>0</v>
      </c>
      <c r="P60" s="101"/>
      <c r="Q60" s="6">
        <f t="shared" si="0"/>
        <v>0</v>
      </c>
      <c r="R60" s="6">
        <v>0</v>
      </c>
      <c r="S60">
        <v>0</v>
      </c>
      <c r="T60" s="6">
        <f t="shared" si="1"/>
        <v>0</v>
      </c>
    </row>
    <row r="61" spans="1:20" x14ac:dyDescent="0.25">
      <c r="A61" s="1">
        <v>2023</v>
      </c>
      <c r="B61" s="1" t="s">
        <v>11</v>
      </c>
      <c r="C61" s="1">
        <v>6</v>
      </c>
      <c r="D61" s="1" t="s">
        <v>160</v>
      </c>
      <c r="E61" s="1" t="s">
        <v>157</v>
      </c>
      <c r="F61" s="2">
        <v>57549</v>
      </c>
      <c r="G61" s="2">
        <v>0</v>
      </c>
      <c r="H61" s="2">
        <v>0</v>
      </c>
      <c r="I61" s="2">
        <v>57549</v>
      </c>
      <c r="J61" s="2">
        <v>65662</v>
      </c>
      <c r="K61" s="2">
        <v>0</v>
      </c>
      <c r="L61" s="2">
        <v>123211</v>
      </c>
      <c r="M61" s="2">
        <v>0</v>
      </c>
      <c r="N61" s="2">
        <v>123211</v>
      </c>
      <c r="O61" s="300">
        <v>0.20469999999999999</v>
      </c>
      <c r="P61" s="101"/>
      <c r="Q61" s="6">
        <f t="shared" si="0"/>
        <v>427182</v>
      </c>
      <c r="R61" s="6">
        <v>427182</v>
      </c>
      <c r="S61">
        <v>427182</v>
      </c>
      <c r="T61" s="6">
        <f t="shared" si="1"/>
        <v>0</v>
      </c>
    </row>
    <row r="62" spans="1:20" x14ac:dyDescent="0.25">
      <c r="A62" s="1">
        <v>2023</v>
      </c>
      <c r="B62" s="1" t="s">
        <v>11</v>
      </c>
      <c r="C62" s="1">
        <v>12</v>
      </c>
      <c r="D62" s="1" t="s">
        <v>161</v>
      </c>
      <c r="E62" s="1" t="s">
        <v>89</v>
      </c>
      <c r="F62" s="2">
        <v>0</v>
      </c>
      <c r="G62" s="2">
        <v>0</v>
      </c>
      <c r="H62" s="2">
        <v>0</v>
      </c>
      <c r="I62" s="2">
        <v>0</v>
      </c>
      <c r="J62" s="2">
        <v>0</v>
      </c>
      <c r="K62" s="2">
        <v>0</v>
      </c>
      <c r="L62" s="2">
        <v>0</v>
      </c>
      <c r="M62" s="2">
        <v>0</v>
      </c>
      <c r="N62" s="2">
        <v>0</v>
      </c>
      <c r="O62" s="300">
        <v>0</v>
      </c>
      <c r="P62" s="101"/>
      <c r="Q62" s="6">
        <f t="shared" si="0"/>
        <v>0</v>
      </c>
      <c r="R62" s="6">
        <v>0</v>
      </c>
      <c r="S62">
        <v>0</v>
      </c>
      <c r="T62" s="6">
        <f t="shared" si="1"/>
        <v>0</v>
      </c>
    </row>
    <row r="63" spans="1:20" x14ac:dyDescent="0.25">
      <c r="A63" s="1">
        <v>2023</v>
      </c>
      <c r="B63" s="1" t="s">
        <v>11</v>
      </c>
      <c r="C63" s="1">
        <v>12</v>
      </c>
      <c r="D63" s="1" t="s">
        <v>161</v>
      </c>
      <c r="E63" s="1" t="s">
        <v>88</v>
      </c>
      <c r="F63" s="2">
        <v>0</v>
      </c>
      <c r="G63" s="2">
        <v>0</v>
      </c>
      <c r="H63" s="2">
        <v>0</v>
      </c>
      <c r="I63" s="2">
        <v>0</v>
      </c>
      <c r="J63" s="2">
        <v>0</v>
      </c>
      <c r="K63" s="2">
        <v>0</v>
      </c>
      <c r="L63" s="2">
        <v>0</v>
      </c>
      <c r="M63" s="2">
        <v>0</v>
      </c>
      <c r="N63" s="2">
        <v>0</v>
      </c>
      <c r="O63" s="300">
        <v>0</v>
      </c>
      <c r="P63" s="101"/>
      <c r="Q63" s="6">
        <f t="shared" si="0"/>
        <v>0</v>
      </c>
      <c r="R63" s="6">
        <v>0</v>
      </c>
      <c r="S63">
        <v>0</v>
      </c>
      <c r="T63" s="6">
        <f t="shared" si="1"/>
        <v>0</v>
      </c>
    </row>
    <row r="64" spans="1:20" x14ac:dyDescent="0.25">
      <c r="A64" s="1">
        <v>2023</v>
      </c>
      <c r="B64" s="1" t="s">
        <v>11</v>
      </c>
      <c r="C64" s="1">
        <v>12</v>
      </c>
      <c r="D64" s="1" t="s">
        <v>161</v>
      </c>
      <c r="E64" s="1" t="s">
        <v>86</v>
      </c>
      <c r="F64" s="2">
        <v>0</v>
      </c>
      <c r="G64" s="2">
        <v>0</v>
      </c>
      <c r="H64" s="2">
        <v>0</v>
      </c>
      <c r="I64" s="2">
        <v>0</v>
      </c>
      <c r="J64" s="2">
        <v>0</v>
      </c>
      <c r="K64" s="2">
        <v>0</v>
      </c>
      <c r="L64" s="2">
        <v>0</v>
      </c>
      <c r="M64" s="2">
        <v>0</v>
      </c>
      <c r="N64" s="2">
        <v>0</v>
      </c>
      <c r="O64" s="300">
        <v>0</v>
      </c>
      <c r="P64" s="101"/>
      <c r="Q64" s="6">
        <f t="shared" si="0"/>
        <v>0</v>
      </c>
      <c r="R64" s="6">
        <v>0</v>
      </c>
      <c r="S64">
        <v>0</v>
      </c>
      <c r="T64" s="6">
        <f t="shared" si="1"/>
        <v>0</v>
      </c>
    </row>
    <row r="65" spans="1:20" x14ac:dyDescent="0.25">
      <c r="A65" s="1">
        <v>2023</v>
      </c>
      <c r="B65" s="1" t="s">
        <v>11</v>
      </c>
      <c r="C65" s="1">
        <v>12</v>
      </c>
      <c r="D65" s="1" t="s">
        <v>161</v>
      </c>
      <c r="E65" s="1" t="s">
        <v>93</v>
      </c>
      <c r="F65" s="2">
        <v>0</v>
      </c>
      <c r="G65" s="2">
        <v>0</v>
      </c>
      <c r="H65" s="2">
        <v>0</v>
      </c>
      <c r="I65" s="2">
        <v>0</v>
      </c>
      <c r="J65" s="2">
        <v>0</v>
      </c>
      <c r="K65" s="2">
        <v>0</v>
      </c>
      <c r="L65" s="2">
        <v>0</v>
      </c>
      <c r="M65" s="2">
        <v>0</v>
      </c>
      <c r="N65" s="2">
        <v>0</v>
      </c>
      <c r="O65" s="300">
        <v>0</v>
      </c>
      <c r="P65" s="101"/>
      <c r="Q65" s="6">
        <f t="shared" si="0"/>
        <v>0</v>
      </c>
      <c r="R65" s="6">
        <v>0</v>
      </c>
      <c r="S65">
        <v>0</v>
      </c>
      <c r="T65" s="6">
        <f t="shared" si="1"/>
        <v>0</v>
      </c>
    </row>
    <row r="66" spans="1:20" x14ac:dyDescent="0.25">
      <c r="A66" s="1">
        <v>2023</v>
      </c>
      <c r="B66" s="1" t="s">
        <v>11</v>
      </c>
      <c r="C66" s="1">
        <v>12</v>
      </c>
      <c r="D66" s="1" t="s">
        <v>161</v>
      </c>
      <c r="E66" s="1" t="s">
        <v>145</v>
      </c>
      <c r="F66" s="2">
        <v>0</v>
      </c>
      <c r="G66" s="2">
        <v>0</v>
      </c>
      <c r="H66" s="2">
        <v>65659</v>
      </c>
      <c r="I66" s="2">
        <v>65659</v>
      </c>
      <c r="J66" s="2">
        <v>0</v>
      </c>
      <c r="K66" s="2">
        <v>0</v>
      </c>
      <c r="L66" s="2">
        <v>0</v>
      </c>
      <c r="M66" s="2">
        <v>65659</v>
      </c>
      <c r="N66" s="2">
        <v>65659</v>
      </c>
      <c r="O66" s="300">
        <v>0.7802</v>
      </c>
      <c r="P66" s="101"/>
      <c r="Q66" s="6">
        <f t="shared" si="0"/>
        <v>262636</v>
      </c>
      <c r="R66" s="6">
        <v>262636</v>
      </c>
      <c r="S66">
        <v>262636</v>
      </c>
      <c r="T66" s="6">
        <f t="shared" si="1"/>
        <v>0</v>
      </c>
    </row>
    <row r="67" spans="1:20" x14ac:dyDescent="0.25">
      <c r="A67" s="1">
        <v>2023</v>
      </c>
      <c r="B67" s="1" t="s">
        <v>11</v>
      </c>
      <c r="C67" s="1">
        <v>12</v>
      </c>
      <c r="D67" s="1" t="s">
        <v>161</v>
      </c>
      <c r="E67" s="1" t="s">
        <v>146</v>
      </c>
      <c r="F67" s="2">
        <v>0</v>
      </c>
      <c r="G67" s="2">
        <v>0</v>
      </c>
      <c r="H67" s="2">
        <v>0</v>
      </c>
      <c r="I67" s="2">
        <v>0</v>
      </c>
      <c r="J67" s="2">
        <v>0</v>
      </c>
      <c r="K67" s="2">
        <v>0</v>
      </c>
      <c r="L67" s="2">
        <v>0</v>
      </c>
      <c r="M67" s="2">
        <v>0</v>
      </c>
      <c r="N67" s="2">
        <v>0</v>
      </c>
      <c r="O67" s="300">
        <v>0</v>
      </c>
      <c r="P67" s="101"/>
      <c r="Q67" s="6">
        <f t="shared" ref="Q67:Q130" si="2">SUM(F67:N67)</f>
        <v>0</v>
      </c>
      <c r="R67" s="6">
        <v>0</v>
      </c>
      <c r="S67">
        <v>0</v>
      </c>
      <c r="T67" s="6">
        <f t="shared" ref="T67:T130" si="3">Q67-R67</f>
        <v>0</v>
      </c>
    </row>
    <row r="68" spans="1:20" x14ac:dyDescent="0.25">
      <c r="A68" s="1">
        <v>2023</v>
      </c>
      <c r="B68" s="1" t="s">
        <v>11</v>
      </c>
      <c r="C68" s="1">
        <v>12</v>
      </c>
      <c r="D68" s="1" t="s">
        <v>161</v>
      </c>
      <c r="E68" s="1" t="s">
        <v>99</v>
      </c>
      <c r="F68" s="2">
        <v>0</v>
      </c>
      <c r="G68" s="2">
        <v>0</v>
      </c>
      <c r="H68" s="2">
        <v>9470</v>
      </c>
      <c r="I68" s="2">
        <v>9470</v>
      </c>
      <c r="J68" s="2">
        <v>0</v>
      </c>
      <c r="K68" s="2">
        <v>0</v>
      </c>
      <c r="L68" s="2">
        <v>0</v>
      </c>
      <c r="M68" s="2">
        <v>9470</v>
      </c>
      <c r="N68" s="2">
        <v>9470</v>
      </c>
      <c r="O68" s="300">
        <v>0.1125</v>
      </c>
      <c r="P68" s="101"/>
      <c r="Q68" s="6">
        <f t="shared" si="2"/>
        <v>37880</v>
      </c>
      <c r="R68" s="6">
        <v>37880</v>
      </c>
      <c r="S68">
        <v>37880</v>
      </c>
      <c r="T68" s="6">
        <f t="shared" si="3"/>
        <v>0</v>
      </c>
    </row>
    <row r="69" spans="1:20" x14ac:dyDescent="0.25">
      <c r="A69" s="1">
        <v>2023</v>
      </c>
      <c r="B69" s="1" t="s">
        <v>11</v>
      </c>
      <c r="C69" s="1">
        <v>12</v>
      </c>
      <c r="D69" s="1" t="s">
        <v>161</v>
      </c>
      <c r="E69" s="1" t="s">
        <v>147</v>
      </c>
      <c r="F69" s="2">
        <v>0</v>
      </c>
      <c r="G69" s="2">
        <v>0</v>
      </c>
      <c r="H69" s="2">
        <v>0</v>
      </c>
      <c r="I69" s="2">
        <v>0</v>
      </c>
      <c r="J69" s="2">
        <v>0</v>
      </c>
      <c r="K69" s="2">
        <v>0</v>
      </c>
      <c r="L69" s="2">
        <v>0</v>
      </c>
      <c r="M69" s="2">
        <v>0</v>
      </c>
      <c r="N69" s="2">
        <v>0</v>
      </c>
      <c r="O69" s="300">
        <v>0</v>
      </c>
      <c r="P69" s="101"/>
      <c r="Q69" s="6">
        <f t="shared" si="2"/>
        <v>0</v>
      </c>
      <c r="R69" s="6">
        <v>0</v>
      </c>
      <c r="S69">
        <v>0</v>
      </c>
      <c r="T69" s="6">
        <f t="shared" si="3"/>
        <v>0</v>
      </c>
    </row>
    <row r="70" spans="1:20" x14ac:dyDescent="0.25">
      <c r="A70" s="1">
        <v>2023</v>
      </c>
      <c r="B70" s="1" t="s">
        <v>11</v>
      </c>
      <c r="C70" s="1">
        <v>12</v>
      </c>
      <c r="D70" s="1" t="s">
        <v>161</v>
      </c>
      <c r="E70" s="1" t="s">
        <v>148</v>
      </c>
      <c r="F70" s="2">
        <v>0</v>
      </c>
      <c r="G70" s="2">
        <v>0</v>
      </c>
      <c r="H70" s="2">
        <v>0</v>
      </c>
      <c r="I70" s="2">
        <v>0</v>
      </c>
      <c r="J70" s="2">
        <v>0</v>
      </c>
      <c r="K70" s="2">
        <v>0</v>
      </c>
      <c r="L70" s="2">
        <v>0</v>
      </c>
      <c r="M70" s="2">
        <v>0</v>
      </c>
      <c r="N70" s="2">
        <v>0</v>
      </c>
      <c r="O70" s="300">
        <v>0</v>
      </c>
      <c r="P70" s="101"/>
      <c r="Q70" s="6">
        <f t="shared" si="2"/>
        <v>0</v>
      </c>
      <c r="R70" s="6">
        <v>0</v>
      </c>
      <c r="S70">
        <v>0</v>
      </c>
      <c r="T70" s="6">
        <f t="shared" si="3"/>
        <v>0</v>
      </c>
    </row>
    <row r="71" spans="1:20" x14ac:dyDescent="0.25">
      <c r="A71" s="1">
        <v>2023</v>
      </c>
      <c r="B71" s="1" t="s">
        <v>11</v>
      </c>
      <c r="C71" s="1">
        <v>12</v>
      </c>
      <c r="D71" s="1" t="s">
        <v>161</v>
      </c>
      <c r="E71" s="1" t="s">
        <v>149</v>
      </c>
      <c r="F71" s="2">
        <v>0</v>
      </c>
      <c r="G71" s="2">
        <v>0</v>
      </c>
      <c r="H71" s="2">
        <v>0</v>
      </c>
      <c r="I71" s="2">
        <v>0</v>
      </c>
      <c r="J71" s="2">
        <v>0</v>
      </c>
      <c r="K71" s="2">
        <v>0</v>
      </c>
      <c r="L71" s="2">
        <v>0</v>
      </c>
      <c r="M71" s="2">
        <v>0</v>
      </c>
      <c r="N71" s="2">
        <v>0</v>
      </c>
      <c r="O71" s="300">
        <v>0</v>
      </c>
      <c r="P71" s="101"/>
      <c r="Q71" s="6">
        <f t="shared" si="2"/>
        <v>0</v>
      </c>
      <c r="R71" s="6">
        <v>0</v>
      </c>
      <c r="S71">
        <v>0</v>
      </c>
      <c r="T71" s="6">
        <f t="shared" si="3"/>
        <v>0</v>
      </c>
    </row>
    <row r="72" spans="1:20" x14ac:dyDescent="0.25">
      <c r="A72" s="1">
        <v>2023</v>
      </c>
      <c r="B72" s="1" t="s">
        <v>11</v>
      </c>
      <c r="C72" s="1">
        <v>12</v>
      </c>
      <c r="D72" s="1" t="s">
        <v>161</v>
      </c>
      <c r="E72" s="1" t="s">
        <v>150</v>
      </c>
      <c r="F72" s="2">
        <v>0</v>
      </c>
      <c r="G72" s="2">
        <v>0</v>
      </c>
      <c r="H72" s="2">
        <v>0</v>
      </c>
      <c r="I72" s="2">
        <v>0</v>
      </c>
      <c r="J72" s="2">
        <v>0</v>
      </c>
      <c r="K72" s="2">
        <v>0</v>
      </c>
      <c r="L72" s="2">
        <v>0</v>
      </c>
      <c r="M72" s="2">
        <v>0</v>
      </c>
      <c r="N72" s="2">
        <v>0</v>
      </c>
      <c r="O72" s="300">
        <v>0</v>
      </c>
      <c r="P72" s="101"/>
      <c r="Q72" s="6">
        <f t="shared" si="2"/>
        <v>0</v>
      </c>
      <c r="R72" s="6">
        <v>0</v>
      </c>
      <c r="S72">
        <v>0</v>
      </c>
      <c r="T72" s="6">
        <f t="shared" si="3"/>
        <v>0</v>
      </c>
    </row>
    <row r="73" spans="1:20" x14ac:dyDescent="0.25">
      <c r="A73" s="1">
        <v>2023</v>
      </c>
      <c r="B73" s="1" t="s">
        <v>11</v>
      </c>
      <c r="C73" s="1">
        <v>12</v>
      </c>
      <c r="D73" s="1" t="s">
        <v>161</v>
      </c>
      <c r="E73" s="1" t="s">
        <v>151</v>
      </c>
      <c r="F73" s="2">
        <v>0</v>
      </c>
      <c r="G73" s="2">
        <v>0</v>
      </c>
      <c r="H73" s="2">
        <v>0</v>
      </c>
      <c r="I73" s="2">
        <v>0</v>
      </c>
      <c r="J73" s="2">
        <v>0</v>
      </c>
      <c r="K73" s="2">
        <v>0</v>
      </c>
      <c r="L73" s="2">
        <v>0</v>
      </c>
      <c r="M73" s="2">
        <v>0</v>
      </c>
      <c r="N73" s="2">
        <v>0</v>
      </c>
      <c r="O73" s="300">
        <v>0</v>
      </c>
      <c r="P73" s="101"/>
      <c r="Q73" s="6">
        <f t="shared" si="2"/>
        <v>0</v>
      </c>
      <c r="R73" s="6">
        <v>0</v>
      </c>
      <c r="S73">
        <v>0</v>
      </c>
      <c r="T73" s="6">
        <f t="shared" si="3"/>
        <v>0</v>
      </c>
    </row>
    <row r="74" spans="1:20" x14ac:dyDescent="0.25">
      <c r="A74" s="1">
        <v>2023</v>
      </c>
      <c r="B74" s="1" t="s">
        <v>11</v>
      </c>
      <c r="C74" s="1">
        <v>12</v>
      </c>
      <c r="D74" s="1" t="s">
        <v>161</v>
      </c>
      <c r="E74" s="1" t="s">
        <v>152</v>
      </c>
      <c r="F74" s="2">
        <v>0</v>
      </c>
      <c r="G74" s="2">
        <v>0</v>
      </c>
      <c r="H74" s="2">
        <v>0</v>
      </c>
      <c r="I74" s="2">
        <v>0</v>
      </c>
      <c r="J74" s="2">
        <v>0</v>
      </c>
      <c r="K74" s="2">
        <v>0</v>
      </c>
      <c r="L74" s="2">
        <v>0</v>
      </c>
      <c r="M74" s="2">
        <v>0</v>
      </c>
      <c r="N74" s="2">
        <v>0</v>
      </c>
      <c r="O74" s="300">
        <v>0</v>
      </c>
      <c r="P74" s="101"/>
      <c r="Q74" s="6">
        <f t="shared" si="2"/>
        <v>0</v>
      </c>
      <c r="R74" s="6">
        <v>0</v>
      </c>
      <c r="S74">
        <v>0</v>
      </c>
      <c r="T74" s="6">
        <f t="shared" si="3"/>
        <v>0</v>
      </c>
    </row>
    <row r="75" spans="1:20" x14ac:dyDescent="0.25">
      <c r="A75" s="1">
        <v>2023</v>
      </c>
      <c r="B75" s="1" t="s">
        <v>11</v>
      </c>
      <c r="C75" s="1">
        <v>12</v>
      </c>
      <c r="D75" s="1" t="s">
        <v>161</v>
      </c>
      <c r="E75" s="1" t="s">
        <v>94</v>
      </c>
      <c r="F75" s="2">
        <v>0</v>
      </c>
      <c r="G75" s="2">
        <v>0</v>
      </c>
      <c r="H75" s="2">
        <v>0</v>
      </c>
      <c r="I75" s="2">
        <v>0</v>
      </c>
      <c r="J75" s="2">
        <v>0</v>
      </c>
      <c r="K75" s="2">
        <v>0</v>
      </c>
      <c r="L75" s="2">
        <v>0</v>
      </c>
      <c r="M75" s="2">
        <v>0</v>
      </c>
      <c r="N75" s="2">
        <v>0</v>
      </c>
      <c r="O75" s="300">
        <v>0</v>
      </c>
      <c r="P75" s="101"/>
      <c r="Q75" s="6">
        <f t="shared" si="2"/>
        <v>0</v>
      </c>
      <c r="R75" s="6">
        <v>0</v>
      </c>
      <c r="S75">
        <v>0</v>
      </c>
      <c r="T75" s="6">
        <f t="shared" si="3"/>
        <v>0</v>
      </c>
    </row>
    <row r="76" spans="1:20" x14ac:dyDescent="0.25">
      <c r="A76" s="1">
        <v>2023</v>
      </c>
      <c r="B76" s="1" t="s">
        <v>11</v>
      </c>
      <c r="C76" s="1">
        <v>12</v>
      </c>
      <c r="D76" s="1" t="s">
        <v>161</v>
      </c>
      <c r="E76" s="1" t="s">
        <v>157</v>
      </c>
      <c r="F76" s="2">
        <v>9031</v>
      </c>
      <c r="G76" s="2">
        <v>0</v>
      </c>
      <c r="H76" s="2">
        <v>0</v>
      </c>
      <c r="I76" s="2">
        <v>9031</v>
      </c>
      <c r="J76" s="2">
        <v>0</v>
      </c>
      <c r="K76" s="2">
        <v>0</v>
      </c>
      <c r="L76" s="2">
        <v>9031</v>
      </c>
      <c r="M76" s="2">
        <v>0</v>
      </c>
      <c r="N76" s="2">
        <v>9031</v>
      </c>
      <c r="O76" s="300">
        <v>0.10730000000000001</v>
      </c>
      <c r="P76" s="101"/>
      <c r="Q76" s="6">
        <f t="shared" si="2"/>
        <v>36124</v>
      </c>
      <c r="R76" s="6">
        <v>36124</v>
      </c>
      <c r="S76">
        <v>36124</v>
      </c>
      <c r="T76" s="6">
        <f t="shared" si="3"/>
        <v>0</v>
      </c>
    </row>
    <row r="77" spans="1:20" x14ac:dyDescent="0.25">
      <c r="A77" s="1">
        <v>2023</v>
      </c>
      <c r="B77" s="1" t="s">
        <v>11</v>
      </c>
      <c r="C77" s="1">
        <v>18</v>
      </c>
      <c r="D77" s="1" t="s">
        <v>162</v>
      </c>
      <c r="E77" s="1" t="s">
        <v>89</v>
      </c>
      <c r="F77" s="2">
        <v>0</v>
      </c>
      <c r="G77" s="2">
        <v>0</v>
      </c>
      <c r="H77" s="2">
        <v>0</v>
      </c>
      <c r="I77" s="2">
        <v>0</v>
      </c>
      <c r="J77" s="2">
        <v>0</v>
      </c>
      <c r="K77" s="2">
        <v>0</v>
      </c>
      <c r="L77" s="2">
        <v>0</v>
      </c>
      <c r="M77" s="2">
        <v>0</v>
      </c>
      <c r="N77" s="2">
        <v>0</v>
      </c>
      <c r="O77" s="300">
        <v>0</v>
      </c>
      <c r="P77" s="101"/>
      <c r="Q77" s="6">
        <f t="shared" si="2"/>
        <v>0</v>
      </c>
      <c r="R77" s="6">
        <v>0</v>
      </c>
      <c r="S77">
        <v>0</v>
      </c>
      <c r="T77" s="6">
        <f t="shared" si="3"/>
        <v>0</v>
      </c>
    </row>
    <row r="78" spans="1:20" x14ac:dyDescent="0.25">
      <c r="A78" s="1">
        <v>2023</v>
      </c>
      <c r="B78" s="1" t="s">
        <v>11</v>
      </c>
      <c r="C78" s="1">
        <v>18</v>
      </c>
      <c r="D78" s="1" t="s">
        <v>162</v>
      </c>
      <c r="E78" s="1" t="s">
        <v>88</v>
      </c>
      <c r="F78" s="2">
        <v>0</v>
      </c>
      <c r="G78" s="2">
        <v>0</v>
      </c>
      <c r="H78" s="2">
        <v>0</v>
      </c>
      <c r="I78" s="2">
        <v>0</v>
      </c>
      <c r="J78" s="2">
        <v>0</v>
      </c>
      <c r="K78" s="2">
        <v>0</v>
      </c>
      <c r="L78" s="2">
        <v>0</v>
      </c>
      <c r="M78" s="2">
        <v>0</v>
      </c>
      <c r="N78" s="2">
        <v>0</v>
      </c>
      <c r="O78" s="300">
        <v>0</v>
      </c>
      <c r="P78" s="101"/>
      <c r="Q78" s="6">
        <f t="shared" si="2"/>
        <v>0</v>
      </c>
      <c r="R78" s="6">
        <v>0</v>
      </c>
      <c r="S78">
        <v>0</v>
      </c>
      <c r="T78" s="6">
        <f t="shared" si="3"/>
        <v>0</v>
      </c>
    </row>
    <row r="79" spans="1:20" x14ac:dyDescent="0.25">
      <c r="A79" s="1">
        <v>2023</v>
      </c>
      <c r="B79" s="1" t="s">
        <v>11</v>
      </c>
      <c r="C79" s="1">
        <v>18</v>
      </c>
      <c r="D79" s="1" t="s">
        <v>162</v>
      </c>
      <c r="E79" s="1" t="s">
        <v>86</v>
      </c>
      <c r="F79" s="2">
        <v>0</v>
      </c>
      <c r="G79" s="2">
        <v>0</v>
      </c>
      <c r="H79" s="2">
        <v>0</v>
      </c>
      <c r="I79" s="2">
        <v>0</v>
      </c>
      <c r="J79" s="2">
        <v>0</v>
      </c>
      <c r="K79" s="2">
        <v>0</v>
      </c>
      <c r="L79" s="2">
        <v>0</v>
      </c>
      <c r="M79" s="2">
        <v>0</v>
      </c>
      <c r="N79" s="2">
        <v>0</v>
      </c>
      <c r="O79" s="300">
        <v>0</v>
      </c>
      <c r="P79" s="101"/>
      <c r="Q79" s="6">
        <f t="shared" si="2"/>
        <v>0</v>
      </c>
      <c r="R79" s="6">
        <v>0</v>
      </c>
      <c r="S79">
        <v>0</v>
      </c>
      <c r="T79" s="6">
        <f t="shared" si="3"/>
        <v>0</v>
      </c>
    </row>
    <row r="80" spans="1:20" x14ac:dyDescent="0.25">
      <c r="A80" s="1">
        <v>2023</v>
      </c>
      <c r="B80" s="1" t="s">
        <v>11</v>
      </c>
      <c r="C80" s="1">
        <v>18</v>
      </c>
      <c r="D80" s="1" t="s">
        <v>162</v>
      </c>
      <c r="E80" s="1" t="s">
        <v>93</v>
      </c>
      <c r="F80" s="2">
        <v>0</v>
      </c>
      <c r="G80" s="2">
        <v>0</v>
      </c>
      <c r="H80" s="2">
        <v>0</v>
      </c>
      <c r="I80" s="2">
        <v>0</v>
      </c>
      <c r="J80" s="2">
        <v>0</v>
      </c>
      <c r="K80" s="2">
        <v>0</v>
      </c>
      <c r="L80" s="2">
        <v>0</v>
      </c>
      <c r="M80" s="2">
        <v>0</v>
      </c>
      <c r="N80" s="2">
        <v>0</v>
      </c>
      <c r="O80" s="300">
        <v>0</v>
      </c>
      <c r="P80" s="101"/>
      <c r="Q80" s="6">
        <f t="shared" si="2"/>
        <v>0</v>
      </c>
      <c r="R80" s="6">
        <v>0</v>
      </c>
      <c r="S80">
        <v>0</v>
      </c>
      <c r="T80" s="6">
        <f t="shared" si="3"/>
        <v>0</v>
      </c>
    </row>
    <row r="81" spans="1:20" x14ac:dyDescent="0.25">
      <c r="A81" s="1">
        <v>2023</v>
      </c>
      <c r="B81" s="1" t="s">
        <v>11</v>
      </c>
      <c r="C81" s="1">
        <v>18</v>
      </c>
      <c r="D81" s="1" t="s">
        <v>162</v>
      </c>
      <c r="E81" s="1" t="s">
        <v>145</v>
      </c>
      <c r="F81" s="2">
        <v>0</v>
      </c>
      <c r="G81" s="2">
        <v>0</v>
      </c>
      <c r="H81" s="2">
        <v>182933</v>
      </c>
      <c r="I81" s="2">
        <v>182933</v>
      </c>
      <c r="J81" s="2">
        <v>0</v>
      </c>
      <c r="K81" s="2">
        <v>26217</v>
      </c>
      <c r="L81" s="2">
        <v>0</v>
      </c>
      <c r="M81" s="2">
        <v>209150</v>
      </c>
      <c r="N81" s="2">
        <v>209150</v>
      </c>
      <c r="O81" s="300">
        <v>0.76390000000000002</v>
      </c>
      <c r="P81" s="101"/>
      <c r="Q81" s="6">
        <f t="shared" si="2"/>
        <v>810383</v>
      </c>
      <c r="R81" s="6">
        <v>810383</v>
      </c>
      <c r="S81">
        <v>810383</v>
      </c>
      <c r="T81" s="6">
        <f t="shared" si="3"/>
        <v>0</v>
      </c>
    </row>
    <row r="82" spans="1:20" x14ac:dyDescent="0.25">
      <c r="A82" s="1">
        <v>2023</v>
      </c>
      <c r="B82" s="1" t="s">
        <v>11</v>
      </c>
      <c r="C82" s="1">
        <v>18</v>
      </c>
      <c r="D82" s="1" t="s">
        <v>162</v>
      </c>
      <c r="E82" s="1" t="s">
        <v>146</v>
      </c>
      <c r="F82" s="2">
        <v>0</v>
      </c>
      <c r="G82" s="2">
        <v>0</v>
      </c>
      <c r="H82" s="2">
        <v>0</v>
      </c>
      <c r="I82" s="2">
        <v>0</v>
      </c>
      <c r="J82" s="2">
        <v>0</v>
      </c>
      <c r="K82" s="2">
        <v>0</v>
      </c>
      <c r="L82" s="2">
        <v>0</v>
      </c>
      <c r="M82" s="2">
        <v>0</v>
      </c>
      <c r="N82" s="2">
        <v>0</v>
      </c>
      <c r="O82" s="300">
        <v>0</v>
      </c>
      <c r="P82" s="101"/>
      <c r="Q82" s="6">
        <f t="shared" si="2"/>
        <v>0</v>
      </c>
      <c r="R82" s="6">
        <v>0</v>
      </c>
      <c r="S82">
        <v>0</v>
      </c>
      <c r="T82" s="6">
        <f t="shared" si="3"/>
        <v>0</v>
      </c>
    </row>
    <row r="83" spans="1:20" x14ac:dyDescent="0.25">
      <c r="A83" s="1">
        <v>2023</v>
      </c>
      <c r="B83" s="1" t="s">
        <v>11</v>
      </c>
      <c r="C83" s="1">
        <v>18</v>
      </c>
      <c r="D83" s="1" t="s">
        <v>162</v>
      </c>
      <c r="E83" s="1" t="s">
        <v>99</v>
      </c>
      <c r="F83" s="2">
        <v>0</v>
      </c>
      <c r="G83" s="2">
        <v>0</v>
      </c>
      <c r="H83" s="2">
        <v>26384</v>
      </c>
      <c r="I83" s="2">
        <v>26384</v>
      </c>
      <c r="J83" s="2">
        <v>0</v>
      </c>
      <c r="K83" s="2">
        <v>0</v>
      </c>
      <c r="L83" s="2">
        <v>0</v>
      </c>
      <c r="M83" s="2">
        <v>26384</v>
      </c>
      <c r="N83" s="2">
        <v>26384</v>
      </c>
      <c r="O83" s="300">
        <v>9.64E-2</v>
      </c>
      <c r="P83" s="101"/>
      <c r="Q83" s="6">
        <f t="shared" si="2"/>
        <v>105536</v>
      </c>
      <c r="R83" s="6">
        <v>105536</v>
      </c>
      <c r="S83">
        <v>105536</v>
      </c>
      <c r="T83" s="6">
        <f t="shared" si="3"/>
        <v>0</v>
      </c>
    </row>
    <row r="84" spans="1:20" x14ac:dyDescent="0.25">
      <c r="A84" s="1">
        <v>2023</v>
      </c>
      <c r="B84" s="1" t="s">
        <v>11</v>
      </c>
      <c r="C84" s="1">
        <v>18</v>
      </c>
      <c r="D84" s="1" t="s">
        <v>162</v>
      </c>
      <c r="E84" s="1" t="s">
        <v>147</v>
      </c>
      <c r="F84" s="2">
        <v>0</v>
      </c>
      <c r="G84" s="2">
        <v>0</v>
      </c>
      <c r="H84" s="2">
        <v>0</v>
      </c>
      <c r="I84" s="2">
        <v>0</v>
      </c>
      <c r="J84" s="2">
        <v>0</v>
      </c>
      <c r="K84" s="2">
        <v>0</v>
      </c>
      <c r="L84" s="2">
        <v>0</v>
      </c>
      <c r="M84" s="2">
        <v>0</v>
      </c>
      <c r="N84" s="2">
        <v>0</v>
      </c>
      <c r="O84" s="300">
        <v>0</v>
      </c>
      <c r="P84" s="101"/>
      <c r="Q84" s="6">
        <f t="shared" si="2"/>
        <v>0</v>
      </c>
      <c r="R84" s="6">
        <v>0</v>
      </c>
      <c r="S84">
        <v>0</v>
      </c>
      <c r="T84" s="6">
        <f t="shared" si="3"/>
        <v>0</v>
      </c>
    </row>
    <row r="85" spans="1:20" x14ac:dyDescent="0.25">
      <c r="A85" s="1">
        <v>2023</v>
      </c>
      <c r="B85" s="1" t="s">
        <v>11</v>
      </c>
      <c r="C85" s="1">
        <v>18</v>
      </c>
      <c r="D85" s="1" t="s">
        <v>162</v>
      </c>
      <c r="E85" s="1" t="s">
        <v>148</v>
      </c>
      <c r="F85" s="2">
        <v>0</v>
      </c>
      <c r="G85" s="2">
        <v>0</v>
      </c>
      <c r="H85" s="2">
        <v>0</v>
      </c>
      <c r="I85" s="2">
        <v>0</v>
      </c>
      <c r="J85" s="2">
        <v>0</v>
      </c>
      <c r="K85" s="2">
        <v>0</v>
      </c>
      <c r="L85" s="2">
        <v>0</v>
      </c>
      <c r="M85" s="2">
        <v>0</v>
      </c>
      <c r="N85" s="2">
        <v>0</v>
      </c>
      <c r="O85" s="300">
        <v>0</v>
      </c>
      <c r="P85" s="101"/>
      <c r="Q85" s="6">
        <f t="shared" si="2"/>
        <v>0</v>
      </c>
      <c r="R85" s="6">
        <v>0</v>
      </c>
      <c r="S85">
        <v>0</v>
      </c>
      <c r="T85" s="6">
        <f t="shared" si="3"/>
        <v>0</v>
      </c>
    </row>
    <row r="86" spans="1:20" x14ac:dyDescent="0.25">
      <c r="A86" s="1">
        <v>2023</v>
      </c>
      <c r="B86" s="1" t="s">
        <v>11</v>
      </c>
      <c r="C86" s="1">
        <v>18</v>
      </c>
      <c r="D86" s="1" t="s">
        <v>162</v>
      </c>
      <c r="E86" s="1" t="s">
        <v>149</v>
      </c>
      <c r="F86" s="2">
        <v>0</v>
      </c>
      <c r="G86" s="2">
        <v>0</v>
      </c>
      <c r="H86" s="2">
        <v>0</v>
      </c>
      <c r="I86" s="2">
        <v>0</v>
      </c>
      <c r="J86" s="2">
        <v>0</v>
      </c>
      <c r="K86" s="2">
        <v>0</v>
      </c>
      <c r="L86" s="2">
        <v>0</v>
      </c>
      <c r="M86" s="2">
        <v>0</v>
      </c>
      <c r="N86" s="2">
        <v>0</v>
      </c>
      <c r="O86" s="300">
        <v>0</v>
      </c>
      <c r="P86" s="101"/>
      <c r="Q86" s="6">
        <f t="shared" si="2"/>
        <v>0</v>
      </c>
      <c r="R86" s="6">
        <v>0</v>
      </c>
      <c r="S86">
        <v>0</v>
      </c>
      <c r="T86" s="6">
        <f t="shared" si="3"/>
        <v>0</v>
      </c>
    </row>
    <row r="87" spans="1:20" x14ac:dyDescent="0.25">
      <c r="A87" s="1">
        <v>2023</v>
      </c>
      <c r="B87" s="1" t="s">
        <v>11</v>
      </c>
      <c r="C87" s="1">
        <v>18</v>
      </c>
      <c r="D87" s="1" t="s">
        <v>162</v>
      </c>
      <c r="E87" s="1" t="s">
        <v>150</v>
      </c>
      <c r="F87" s="2">
        <v>0</v>
      </c>
      <c r="G87" s="2">
        <v>0</v>
      </c>
      <c r="H87" s="2">
        <v>0</v>
      </c>
      <c r="I87" s="2">
        <v>0</v>
      </c>
      <c r="J87" s="2">
        <v>0</v>
      </c>
      <c r="K87" s="2">
        <v>0</v>
      </c>
      <c r="L87" s="2">
        <v>0</v>
      </c>
      <c r="M87" s="2">
        <v>0</v>
      </c>
      <c r="N87" s="2">
        <v>0</v>
      </c>
      <c r="O87" s="300">
        <v>0</v>
      </c>
      <c r="P87" s="101"/>
      <c r="Q87" s="6">
        <f t="shared" si="2"/>
        <v>0</v>
      </c>
      <c r="R87" s="6">
        <v>0</v>
      </c>
      <c r="S87">
        <v>0</v>
      </c>
      <c r="T87" s="6">
        <f t="shared" si="3"/>
        <v>0</v>
      </c>
    </row>
    <row r="88" spans="1:20" x14ac:dyDescent="0.25">
      <c r="A88" s="1">
        <v>2023</v>
      </c>
      <c r="B88" s="1" t="s">
        <v>11</v>
      </c>
      <c r="C88" s="1">
        <v>18</v>
      </c>
      <c r="D88" s="1" t="s">
        <v>162</v>
      </c>
      <c r="E88" s="1" t="s">
        <v>151</v>
      </c>
      <c r="F88" s="2">
        <v>0</v>
      </c>
      <c r="G88" s="2">
        <v>0</v>
      </c>
      <c r="H88" s="2">
        <v>0</v>
      </c>
      <c r="I88" s="2">
        <v>0</v>
      </c>
      <c r="J88" s="2">
        <v>0</v>
      </c>
      <c r="K88" s="2">
        <v>0</v>
      </c>
      <c r="L88" s="2">
        <v>0</v>
      </c>
      <c r="M88" s="2">
        <v>0</v>
      </c>
      <c r="N88" s="2">
        <v>0</v>
      </c>
      <c r="O88" s="300">
        <v>0</v>
      </c>
      <c r="P88" s="101"/>
      <c r="Q88" s="6">
        <f t="shared" si="2"/>
        <v>0</v>
      </c>
      <c r="R88" s="6">
        <v>0</v>
      </c>
      <c r="S88">
        <v>0</v>
      </c>
      <c r="T88" s="6">
        <f t="shared" si="3"/>
        <v>0</v>
      </c>
    </row>
    <row r="89" spans="1:20" x14ac:dyDescent="0.25">
      <c r="A89" s="1">
        <v>2023</v>
      </c>
      <c r="B89" s="1" t="s">
        <v>11</v>
      </c>
      <c r="C89" s="1">
        <v>18</v>
      </c>
      <c r="D89" s="1" t="s">
        <v>162</v>
      </c>
      <c r="E89" s="1" t="s">
        <v>152</v>
      </c>
      <c r="F89" s="2">
        <v>0</v>
      </c>
      <c r="G89" s="2">
        <v>0</v>
      </c>
      <c r="H89" s="2">
        <v>0</v>
      </c>
      <c r="I89" s="2">
        <v>0</v>
      </c>
      <c r="J89" s="2">
        <v>0</v>
      </c>
      <c r="K89" s="2">
        <v>0</v>
      </c>
      <c r="L89" s="2">
        <v>0</v>
      </c>
      <c r="M89" s="2">
        <v>0</v>
      </c>
      <c r="N89" s="2">
        <v>0</v>
      </c>
      <c r="O89" s="300">
        <v>0</v>
      </c>
      <c r="P89" s="101"/>
      <c r="Q89" s="6">
        <f t="shared" si="2"/>
        <v>0</v>
      </c>
      <c r="R89" s="6">
        <v>0</v>
      </c>
      <c r="S89">
        <v>0</v>
      </c>
      <c r="T89" s="6">
        <f t="shared" si="3"/>
        <v>0</v>
      </c>
    </row>
    <row r="90" spans="1:20" x14ac:dyDescent="0.25">
      <c r="A90" s="1">
        <v>2023</v>
      </c>
      <c r="B90" s="1" t="s">
        <v>11</v>
      </c>
      <c r="C90" s="1">
        <v>18</v>
      </c>
      <c r="D90" s="1" t="s">
        <v>162</v>
      </c>
      <c r="E90" s="1" t="s">
        <v>94</v>
      </c>
      <c r="F90" s="2">
        <v>0</v>
      </c>
      <c r="G90" s="2">
        <v>0</v>
      </c>
      <c r="H90" s="2">
        <v>0</v>
      </c>
      <c r="I90" s="2">
        <v>0</v>
      </c>
      <c r="J90" s="2">
        <v>0</v>
      </c>
      <c r="K90" s="2">
        <v>0</v>
      </c>
      <c r="L90" s="2">
        <v>0</v>
      </c>
      <c r="M90" s="2">
        <v>0</v>
      </c>
      <c r="N90" s="2">
        <v>0</v>
      </c>
      <c r="O90" s="300">
        <v>0</v>
      </c>
      <c r="P90" s="101"/>
      <c r="Q90" s="6">
        <f t="shared" si="2"/>
        <v>0</v>
      </c>
      <c r="R90" s="6">
        <v>0</v>
      </c>
      <c r="S90">
        <v>0</v>
      </c>
      <c r="T90" s="6">
        <f t="shared" si="3"/>
        <v>0</v>
      </c>
    </row>
    <row r="91" spans="1:20" x14ac:dyDescent="0.25">
      <c r="A91" s="1">
        <v>2023</v>
      </c>
      <c r="B91" s="1" t="s">
        <v>11</v>
      </c>
      <c r="C91" s="1">
        <v>18</v>
      </c>
      <c r="D91" s="1" t="s">
        <v>162</v>
      </c>
      <c r="E91" s="1" t="s">
        <v>157</v>
      </c>
      <c r="F91" s="2">
        <v>25161</v>
      </c>
      <c r="G91" s="2">
        <v>0</v>
      </c>
      <c r="H91" s="2">
        <v>0</v>
      </c>
      <c r="I91" s="2">
        <v>25161</v>
      </c>
      <c r="J91" s="2">
        <v>13102</v>
      </c>
      <c r="K91" s="2">
        <v>0</v>
      </c>
      <c r="L91" s="2">
        <v>38263</v>
      </c>
      <c r="M91" s="2">
        <v>0</v>
      </c>
      <c r="N91" s="2">
        <v>38263</v>
      </c>
      <c r="O91" s="300">
        <v>0.13969999999999999</v>
      </c>
      <c r="P91" s="101"/>
      <c r="Q91" s="6">
        <f t="shared" si="2"/>
        <v>139950</v>
      </c>
      <c r="R91" s="6">
        <v>139950</v>
      </c>
      <c r="S91">
        <v>139950</v>
      </c>
      <c r="T91" s="6">
        <f t="shared" si="3"/>
        <v>0</v>
      </c>
    </row>
    <row r="92" spans="1:20" x14ac:dyDescent="0.25">
      <c r="A92" s="1">
        <v>2023</v>
      </c>
      <c r="B92" s="1" t="s">
        <v>11</v>
      </c>
      <c r="C92" s="1">
        <v>19</v>
      </c>
      <c r="D92" s="1" t="s">
        <v>163</v>
      </c>
      <c r="E92" s="1" t="s">
        <v>89</v>
      </c>
      <c r="F92" s="2">
        <v>0</v>
      </c>
      <c r="G92" s="2">
        <v>0</v>
      </c>
      <c r="H92" s="2">
        <v>0</v>
      </c>
      <c r="I92" s="2">
        <v>0</v>
      </c>
      <c r="J92" s="2">
        <v>0</v>
      </c>
      <c r="K92" s="2">
        <v>0</v>
      </c>
      <c r="L92" s="2">
        <v>0</v>
      </c>
      <c r="M92" s="2">
        <v>0</v>
      </c>
      <c r="N92" s="2">
        <v>0</v>
      </c>
      <c r="O92" s="300">
        <v>0</v>
      </c>
      <c r="P92" s="101"/>
      <c r="Q92" s="6">
        <f t="shared" si="2"/>
        <v>0</v>
      </c>
      <c r="R92" s="6">
        <v>0</v>
      </c>
      <c r="S92">
        <v>0</v>
      </c>
      <c r="T92" s="6">
        <f t="shared" si="3"/>
        <v>0</v>
      </c>
    </row>
    <row r="93" spans="1:20" x14ac:dyDescent="0.25">
      <c r="A93" s="1">
        <v>2023</v>
      </c>
      <c r="B93" s="1" t="s">
        <v>11</v>
      </c>
      <c r="C93" s="1">
        <v>19</v>
      </c>
      <c r="D93" s="1" t="s">
        <v>163</v>
      </c>
      <c r="E93" s="1" t="s">
        <v>88</v>
      </c>
      <c r="F93" s="2">
        <v>0</v>
      </c>
      <c r="G93" s="2">
        <v>0</v>
      </c>
      <c r="H93" s="2">
        <v>0</v>
      </c>
      <c r="I93" s="2">
        <v>0</v>
      </c>
      <c r="J93" s="2">
        <v>0</v>
      </c>
      <c r="K93" s="2">
        <v>0</v>
      </c>
      <c r="L93" s="2">
        <v>0</v>
      </c>
      <c r="M93" s="2">
        <v>0</v>
      </c>
      <c r="N93" s="2">
        <v>0</v>
      </c>
      <c r="O93" s="300">
        <v>0</v>
      </c>
      <c r="P93" s="101"/>
      <c r="Q93" s="6">
        <f t="shared" si="2"/>
        <v>0</v>
      </c>
      <c r="R93" s="6">
        <v>0</v>
      </c>
      <c r="S93">
        <v>0</v>
      </c>
      <c r="T93" s="6">
        <f t="shared" si="3"/>
        <v>0</v>
      </c>
    </row>
    <row r="94" spans="1:20" x14ac:dyDescent="0.25">
      <c r="A94" s="1">
        <v>2023</v>
      </c>
      <c r="B94" s="1" t="s">
        <v>11</v>
      </c>
      <c r="C94" s="1">
        <v>19</v>
      </c>
      <c r="D94" s="1" t="s">
        <v>163</v>
      </c>
      <c r="E94" s="1" t="s">
        <v>86</v>
      </c>
      <c r="F94" s="2">
        <v>0</v>
      </c>
      <c r="G94" s="2">
        <v>0</v>
      </c>
      <c r="H94" s="2">
        <v>0</v>
      </c>
      <c r="I94" s="2">
        <v>0</v>
      </c>
      <c r="J94" s="2">
        <v>0</v>
      </c>
      <c r="K94" s="2">
        <v>0</v>
      </c>
      <c r="L94" s="2">
        <v>0</v>
      </c>
      <c r="M94" s="2">
        <v>0</v>
      </c>
      <c r="N94" s="2">
        <v>0</v>
      </c>
      <c r="O94" s="300">
        <v>0</v>
      </c>
      <c r="P94" s="101"/>
      <c r="Q94" s="6">
        <f t="shared" si="2"/>
        <v>0</v>
      </c>
      <c r="R94" s="6">
        <v>0</v>
      </c>
      <c r="S94">
        <v>0</v>
      </c>
      <c r="T94" s="6">
        <f t="shared" si="3"/>
        <v>0</v>
      </c>
    </row>
    <row r="95" spans="1:20" x14ac:dyDescent="0.25">
      <c r="A95" s="1">
        <v>2023</v>
      </c>
      <c r="B95" s="1" t="s">
        <v>11</v>
      </c>
      <c r="C95" s="1">
        <v>19</v>
      </c>
      <c r="D95" s="1" t="s">
        <v>163</v>
      </c>
      <c r="E95" s="1" t="s">
        <v>93</v>
      </c>
      <c r="F95" s="2">
        <v>0</v>
      </c>
      <c r="G95" s="2">
        <v>0</v>
      </c>
      <c r="H95" s="2">
        <v>0</v>
      </c>
      <c r="I95" s="2">
        <v>0</v>
      </c>
      <c r="J95" s="2">
        <v>0</v>
      </c>
      <c r="K95" s="2">
        <v>0</v>
      </c>
      <c r="L95" s="2">
        <v>0</v>
      </c>
      <c r="M95" s="2">
        <v>0</v>
      </c>
      <c r="N95" s="2">
        <v>0</v>
      </c>
      <c r="O95" s="300">
        <v>0</v>
      </c>
      <c r="P95" s="101"/>
      <c r="Q95" s="6">
        <f t="shared" si="2"/>
        <v>0</v>
      </c>
      <c r="R95" s="6">
        <v>0</v>
      </c>
      <c r="S95">
        <v>0</v>
      </c>
      <c r="T95" s="6">
        <f t="shared" si="3"/>
        <v>0</v>
      </c>
    </row>
    <row r="96" spans="1:20" x14ac:dyDescent="0.25">
      <c r="A96" s="1">
        <v>2023</v>
      </c>
      <c r="B96" s="1" t="s">
        <v>11</v>
      </c>
      <c r="C96" s="1">
        <v>19</v>
      </c>
      <c r="D96" s="1" t="s">
        <v>163</v>
      </c>
      <c r="E96" s="1" t="s">
        <v>145</v>
      </c>
      <c r="F96" s="2">
        <v>0</v>
      </c>
      <c r="G96" s="2">
        <v>0</v>
      </c>
      <c r="H96" s="2">
        <v>0</v>
      </c>
      <c r="I96" s="2">
        <v>0</v>
      </c>
      <c r="J96" s="2">
        <v>0</v>
      </c>
      <c r="K96" s="2">
        <v>1573647</v>
      </c>
      <c r="L96" s="2">
        <v>0</v>
      </c>
      <c r="M96" s="2">
        <v>1573647</v>
      </c>
      <c r="N96" s="2">
        <v>1573647</v>
      </c>
      <c r="O96" s="300">
        <v>0.8085</v>
      </c>
      <c r="P96" s="101"/>
      <c r="Q96" s="6">
        <f t="shared" si="2"/>
        <v>4720941</v>
      </c>
      <c r="R96" s="6">
        <v>4720941</v>
      </c>
      <c r="S96">
        <v>4720941</v>
      </c>
      <c r="T96" s="6">
        <f t="shared" si="3"/>
        <v>0</v>
      </c>
    </row>
    <row r="97" spans="1:20" x14ac:dyDescent="0.25">
      <c r="A97" s="1">
        <v>2023</v>
      </c>
      <c r="B97" s="1" t="s">
        <v>11</v>
      </c>
      <c r="C97" s="1">
        <v>19</v>
      </c>
      <c r="D97" s="1" t="s">
        <v>163</v>
      </c>
      <c r="E97" s="1" t="s">
        <v>146</v>
      </c>
      <c r="F97" s="2">
        <v>0</v>
      </c>
      <c r="G97" s="2">
        <v>0</v>
      </c>
      <c r="H97" s="2">
        <v>0</v>
      </c>
      <c r="I97" s="2">
        <v>0</v>
      </c>
      <c r="J97" s="2">
        <v>0</v>
      </c>
      <c r="K97" s="2">
        <v>0</v>
      </c>
      <c r="L97" s="2">
        <v>0</v>
      </c>
      <c r="M97" s="2">
        <v>0</v>
      </c>
      <c r="N97" s="2">
        <v>0</v>
      </c>
      <c r="O97" s="300">
        <v>0</v>
      </c>
      <c r="P97" s="101"/>
      <c r="Q97" s="6">
        <f t="shared" si="2"/>
        <v>0</v>
      </c>
      <c r="R97" s="6">
        <v>0</v>
      </c>
      <c r="S97">
        <v>0</v>
      </c>
      <c r="T97" s="6">
        <f t="shared" si="3"/>
        <v>0</v>
      </c>
    </row>
    <row r="98" spans="1:20" x14ac:dyDescent="0.25">
      <c r="A98" s="1">
        <v>2023</v>
      </c>
      <c r="B98" s="1" t="s">
        <v>11</v>
      </c>
      <c r="C98" s="1">
        <v>19</v>
      </c>
      <c r="D98" s="1" t="s">
        <v>163</v>
      </c>
      <c r="E98" s="1" t="s">
        <v>99</v>
      </c>
      <c r="F98" s="2">
        <v>0</v>
      </c>
      <c r="G98" s="2">
        <v>0</v>
      </c>
      <c r="H98" s="2">
        <v>0</v>
      </c>
      <c r="I98" s="2">
        <v>0</v>
      </c>
      <c r="J98" s="2">
        <v>0</v>
      </c>
      <c r="K98" s="2">
        <v>0</v>
      </c>
      <c r="L98" s="2">
        <v>0</v>
      </c>
      <c r="M98" s="2">
        <v>0</v>
      </c>
      <c r="N98" s="2">
        <v>0</v>
      </c>
      <c r="O98" s="300">
        <v>0</v>
      </c>
      <c r="P98" s="101"/>
      <c r="Q98" s="6">
        <f t="shared" si="2"/>
        <v>0</v>
      </c>
      <c r="R98" s="6">
        <v>0</v>
      </c>
      <c r="S98">
        <v>0</v>
      </c>
      <c r="T98" s="6">
        <f t="shared" si="3"/>
        <v>0</v>
      </c>
    </row>
    <row r="99" spans="1:20" x14ac:dyDescent="0.25">
      <c r="A99" s="1">
        <v>2023</v>
      </c>
      <c r="B99" s="1" t="s">
        <v>11</v>
      </c>
      <c r="C99" s="1">
        <v>19</v>
      </c>
      <c r="D99" s="1" t="s">
        <v>163</v>
      </c>
      <c r="E99" s="1" t="s">
        <v>147</v>
      </c>
      <c r="F99" s="2">
        <v>0</v>
      </c>
      <c r="G99" s="2">
        <v>0</v>
      </c>
      <c r="H99" s="2">
        <v>0</v>
      </c>
      <c r="I99" s="2">
        <v>0</v>
      </c>
      <c r="J99" s="2">
        <v>0</v>
      </c>
      <c r="K99" s="2">
        <v>0</v>
      </c>
      <c r="L99" s="2">
        <v>0</v>
      </c>
      <c r="M99" s="2">
        <v>0</v>
      </c>
      <c r="N99" s="2">
        <v>0</v>
      </c>
      <c r="O99" s="300">
        <v>0</v>
      </c>
      <c r="P99" s="101"/>
      <c r="Q99" s="6">
        <f t="shared" si="2"/>
        <v>0</v>
      </c>
      <c r="R99" s="6">
        <v>0</v>
      </c>
      <c r="S99">
        <v>0</v>
      </c>
      <c r="T99" s="6">
        <f t="shared" si="3"/>
        <v>0</v>
      </c>
    </row>
    <row r="100" spans="1:20" x14ac:dyDescent="0.25">
      <c r="A100" s="1">
        <v>2023</v>
      </c>
      <c r="B100" s="1" t="s">
        <v>11</v>
      </c>
      <c r="C100" s="1">
        <v>19</v>
      </c>
      <c r="D100" s="1" t="s">
        <v>163</v>
      </c>
      <c r="E100" s="1" t="s">
        <v>148</v>
      </c>
      <c r="F100" s="2">
        <v>0</v>
      </c>
      <c r="G100" s="2">
        <v>0</v>
      </c>
      <c r="H100" s="2">
        <v>0</v>
      </c>
      <c r="I100" s="2">
        <v>0</v>
      </c>
      <c r="J100" s="2">
        <v>0</v>
      </c>
      <c r="K100" s="2">
        <v>0</v>
      </c>
      <c r="L100" s="2">
        <v>0</v>
      </c>
      <c r="M100" s="2">
        <v>0</v>
      </c>
      <c r="N100" s="2">
        <v>0</v>
      </c>
      <c r="O100" s="300">
        <v>0</v>
      </c>
      <c r="P100" s="101"/>
      <c r="Q100" s="6">
        <f t="shared" si="2"/>
        <v>0</v>
      </c>
      <c r="R100" s="6">
        <v>0</v>
      </c>
      <c r="S100">
        <v>0</v>
      </c>
      <c r="T100" s="6">
        <f t="shared" si="3"/>
        <v>0</v>
      </c>
    </row>
    <row r="101" spans="1:20" x14ac:dyDescent="0.25">
      <c r="A101" s="1">
        <v>2023</v>
      </c>
      <c r="B101" s="1" t="s">
        <v>11</v>
      </c>
      <c r="C101" s="1">
        <v>19</v>
      </c>
      <c r="D101" s="1" t="s">
        <v>163</v>
      </c>
      <c r="E101" s="1" t="s">
        <v>149</v>
      </c>
      <c r="F101" s="2">
        <v>0</v>
      </c>
      <c r="G101" s="2">
        <v>0</v>
      </c>
      <c r="H101" s="2">
        <v>0</v>
      </c>
      <c r="I101" s="2">
        <v>0</v>
      </c>
      <c r="J101" s="2">
        <v>0</v>
      </c>
      <c r="K101" s="2">
        <v>79</v>
      </c>
      <c r="L101" s="2">
        <v>0</v>
      </c>
      <c r="M101" s="2">
        <v>79</v>
      </c>
      <c r="N101" s="2">
        <v>79</v>
      </c>
      <c r="O101" s="300">
        <v>0</v>
      </c>
      <c r="P101" s="101"/>
      <c r="Q101" s="6">
        <f t="shared" si="2"/>
        <v>237</v>
      </c>
      <c r="R101" s="6">
        <v>237</v>
      </c>
      <c r="S101">
        <v>237</v>
      </c>
      <c r="T101" s="6">
        <f t="shared" si="3"/>
        <v>0</v>
      </c>
    </row>
    <row r="102" spans="1:20" x14ac:dyDescent="0.25">
      <c r="A102" s="1">
        <v>2023</v>
      </c>
      <c r="B102" s="1" t="s">
        <v>11</v>
      </c>
      <c r="C102" s="1">
        <v>19</v>
      </c>
      <c r="D102" s="1" t="s">
        <v>163</v>
      </c>
      <c r="E102" s="1" t="s">
        <v>150</v>
      </c>
      <c r="F102" s="2">
        <v>0</v>
      </c>
      <c r="G102" s="2">
        <v>0</v>
      </c>
      <c r="H102" s="2">
        <v>0</v>
      </c>
      <c r="I102" s="2">
        <v>0</v>
      </c>
      <c r="J102" s="2">
        <v>0</v>
      </c>
      <c r="K102" s="2">
        <v>0</v>
      </c>
      <c r="L102" s="2">
        <v>0</v>
      </c>
      <c r="M102" s="2">
        <v>0</v>
      </c>
      <c r="N102" s="2">
        <v>0</v>
      </c>
      <c r="O102" s="300">
        <v>0</v>
      </c>
      <c r="P102" s="101"/>
      <c r="Q102" s="6">
        <f t="shared" si="2"/>
        <v>0</v>
      </c>
      <c r="R102" s="6">
        <v>0</v>
      </c>
      <c r="S102">
        <v>0</v>
      </c>
      <c r="T102" s="6">
        <f t="shared" si="3"/>
        <v>0</v>
      </c>
    </row>
    <row r="103" spans="1:20" x14ac:dyDescent="0.25">
      <c r="A103" s="1">
        <v>2023</v>
      </c>
      <c r="B103" s="1" t="s">
        <v>11</v>
      </c>
      <c r="C103" s="1">
        <v>19</v>
      </c>
      <c r="D103" s="1" t="s">
        <v>163</v>
      </c>
      <c r="E103" s="1" t="s">
        <v>151</v>
      </c>
      <c r="F103" s="2">
        <v>0</v>
      </c>
      <c r="G103" s="2">
        <v>0</v>
      </c>
      <c r="H103" s="2">
        <v>0</v>
      </c>
      <c r="I103" s="2">
        <v>0</v>
      </c>
      <c r="J103" s="2">
        <v>0</v>
      </c>
      <c r="K103" s="2">
        <v>0</v>
      </c>
      <c r="L103" s="2">
        <v>0</v>
      </c>
      <c r="M103" s="2">
        <v>0</v>
      </c>
      <c r="N103" s="2">
        <v>0</v>
      </c>
      <c r="O103" s="300">
        <v>0</v>
      </c>
      <c r="P103" s="101"/>
      <c r="Q103" s="6">
        <f t="shared" si="2"/>
        <v>0</v>
      </c>
      <c r="R103" s="6">
        <v>0</v>
      </c>
      <c r="S103">
        <v>0</v>
      </c>
      <c r="T103" s="6">
        <f t="shared" si="3"/>
        <v>0</v>
      </c>
    </row>
    <row r="104" spans="1:20" x14ac:dyDescent="0.25">
      <c r="A104" s="1">
        <v>2023</v>
      </c>
      <c r="B104" s="1" t="s">
        <v>11</v>
      </c>
      <c r="C104" s="1">
        <v>19</v>
      </c>
      <c r="D104" s="1" t="s">
        <v>163</v>
      </c>
      <c r="E104" s="1" t="s">
        <v>152</v>
      </c>
      <c r="F104" s="2">
        <v>0</v>
      </c>
      <c r="G104" s="2">
        <v>0</v>
      </c>
      <c r="H104" s="2">
        <v>0</v>
      </c>
      <c r="I104" s="2">
        <v>0</v>
      </c>
      <c r="J104" s="2">
        <v>0</v>
      </c>
      <c r="K104" s="2">
        <v>0</v>
      </c>
      <c r="L104" s="2">
        <v>0</v>
      </c>
      <c r="M104" s="2">
        <v>0</v>
      </c>
      <c r="N104" s="2">
        <v>0</v>
      </c>
      <c r="O104" s="300">
        <v>0</v>
      </c>
      <c r="P104" s="101"/>
      <c r="Q104" s="6">
        <f t="shared" si="2"/>
        <v>0</v>
      </c>
      <c r="R104" s="6">
        <v>0</v>
      </c>
      <c r="S104">
        <v>0</v>
      </c>
      <c r="T104" s="6">
        <f t="shared" si="3"/>
        <v>0</v>
      </c>
    </row>
    <row r="105" spans="1:20" x14ac:dyDescent="0.25">
      <c r="A105" s="1">
        <v>2023</v>
      </c>
      <c r="B105" s="1" t="s">
        <v>11</v>
      </c>
      <c r="C105" s="1">
        <v>19</v>
      </c>
      <c r="D105" s="1" t="s">
        <v>163</v>
      </c>
      <c r="E105" s="1" t="s">
        <v>94</v>
      </c>
      <c r="F105" s="2">
        <v>0</v>
      </c>
      <c r="G105" s="2">
        <v>0</v>
      </c>
      <c r="H105" s="2">
        <v>0</v>
      </c>
      <c r="I105" s="2">
        <v>0</v>
      </c>
      <c r="J105" s="2">
        <v>0</v>
      </c>
      <c r="K105" s="2">
        <v>230</v>
      </c>
      <c r="L105" s="2">
        <v>0</v>
      </c>
      <c r="M105" s="2">
        <v>230</v>
      </c>
      <c r="N105" s="2">
        <v>230</v>
      </c>
      <c r="O105" s="300">
        <v>1E-4</v>
      </c>
      <c r="P105" s="101"/>
      <c r="Q105" s="6">
        <f t="shared" si="2"/>
        <v>690</v>
      </c>
      <c r="R105" s="6">
        <v>690</v>
      </c>
      <c r="S105">
        <v>690</v>
      </c>
      <c r="T105" s="6">
        <f t="shared" si="3"/>
        <v>0</v>
      </c>
    </row>
    <row r="106" spans="1:20" x14ac:dyDescent="0.25">
      <c r="A106" s="1">
        <v>2023</v>
      </c>
      <c r="B106" s="1" t="s">
        <v>11</v>
      </c>
      <c r="C106" s="1">
        <v>19</v>
      </c>
      <c r="D106" s="1" t="s">
        <v>163</v>
      </c>
      <c r="E106" s="1" t="s">
        <v>157</v>
      </c>
      <c r="F106" s="2">
        <v>0</v>
      </c>
      <c r="G106" s="2">
        <v>0</v>
      </c>
      <c r="H106" s="2">
        <v>0</v>
      </c>
      <c r="I106" s="2">
        <v>0</v>
      </c>
      <c r="J106" s="2">
        <v>372618</v>
      </c>
      <c r="K106" s="2">
        <v>0</v>
      </c>
      <c r="L106" s="2">
        <v>372618</v>
      </c>
      <c r="M106" s="2">
        <v>0</v>
      </c>
      <c r="N106" s="2">
        <v>372618</v>
      </c>
      <c r="O106" s="300">
        <v>0.19139999999999999</v>
      </c>
      <c r="P106" s="101"/>
      <c r="Q106" s="6">
        <f t="shared" si="2"/>
        <v>1117854</v>
      </c>
      <c r="R106" s="6">
        <v>1117854</v>
      </c>
      <c r="S106">
        <v>1117854</v>
      </c>
      <c r="T106" s="6">
        <f t="shared" si="3"/>
        <v>0</v>
      </c>
    </row>
    <row r="107" spans="1:20" x14ac:dyDescent="0.25">
      <c r="A107" s="1">
        <v>2023</v>
      </c>
      <c r="B107" s="1" t="s">
        <v>11</v>
      </c>
      <c r="C107" s="1">
        <v>20</v>
      </c>
      <c r="D107" s="1" t="s">
        <v>164</v>
      </c>
      <c r="E107" s="1" t="s">
        <v>89</v>
      </c>
      <c r="F107" s="2">
        <v>0</v>
      </c>
      <c r="G107" s="2">
        <v>0</v>
      </c>
      <c r="H107" s="2">
        <v>0</v>
      </c>
      <c r="I107" s="2">
        <v>0</v>
      </c>
      <c r="J107" s="2">
        <v>0</v>
      </c>
      <c r="K107" s="2">
        <v>0</v>
      </c>
      <c r="L107" s="2">
        <v>0</v>
      </c>
      <c r="M107" s="2">
        <v>0</v>
      </c>
      <c r="N107" s="2">
        <v>0</v>
      </c>
      <c r="O107" s="300">
        <v>0</v>
      </c>
      <c r="P107" s="101"/>
      <c r="Q107" s="6">
        <f t="shared" si="2"/>
        <v>0</v>
      </c>
      <c r="R107" s="6">
        <v>0</v>
      </c>
      <c r="S107">
        <v>0</v>
      </c>
      <c r="T107" s="6">
        <f t="shared" si="3"/>
        <v>0</v>
      </c>
    </row>
    <row r="108" spans="1:20" x14ac:dyDescent="0.25">
      <c r="A108" s="1">
        <v>2023</v>
      </c>
      <c r="B108" s="1" t="s">
        <v>11</v>
      </c>
      <c r="C108" s="1">
        <v>20</v>
      </c>
      <c r="D108" s="1" t="s">
        <v>164</v>
      </c>
      <c r="E108" s="1" t="s">
        <v>88</v>
      </c>
      <c r="F108" s="2">
        <v>0</v>
      </c>
      <c r="G108" s="2">
        <v>0</v>
      </c>
      <c r="H108" s="2">
        <v>0</v>
      </c>
      <c r="I108" s="2">
        <v>0</v>
      </c>
      <c r="J108" s="2">
        <v>0</v>
      </c>
      <c r="K108" s="2">
        <v>0</v>
      </c>
      <c r="L108" s="2">
        <v>0</v>
      </c>
      <c r="M108" s="2">
        <v>0</v>
      </c>
      <c r="N108" s="2">
        <v>0</v>
      </c>
      <c r="O108" s="300">
        <v>0</v>
      </c>
      <c r="P108" s="101"/>
      <c r="Q108" s="6">
        <f t="shared" si="2"/>
        <v>0</v>
      </c>
      <c r="R108" s="6">
        <v>0</v>
      </c>
      <c r="S108">
        <v>0</v>
      </c>
      <c r="T108" s="6">
        <f t="shared" si="3"/>
        <v>0</v>
      </c>
    </row>
    <row r="109" spans="1:20" x14ac:dyDescent="0.25">
      <c r="A109" s="1">
        <v>2023</v>
      </c>
      <c r="B109" s="1" t="s">
        <v>11</v>
      </c>
      <c r="C109" s="1">
        <v>20</v>
      </c>
      <c r="D109" s="1" t="s">
        <v>164</v>
      </c>
      <c r="E109" s="1" t="s">
        <v>86</v>
      </c>
      <c r="F109" s="2">
        <v>0</v>
      </c>
      <c r="G109" s="2">
        <v>0</v>
      </c>
      <c r="H109" s="2">
        <v>0</v>
      </c>
      <c r="I109" s="2">
        <v>0</v>
      </c>
      <c r="J109" s="2">
        <v>0</v>
      </c>
      <c r="K109" s="2">
        <v>0</v>
      </c>
      <c r="L109" s="2">
        <v>0</v>
      </c>
      <c r="M109" s="2">
        <v>0</v>
      </c>
      <c r="N109" s="2">
        <v>0</v>
      </c>
      <c r="O109" s="300">
        <v>0</v>
      </c>
      <c r="P109" s="101"/>
      <c r="Q109" s="6">
        <f t="shared" si="2"/>
        <v>0</v>
      </c>
      <c r="R109" s="6">
        <v>0</v>
      </c>
      <c r="S109">
        <v>0</v>
      </c>
      <c r="T109" s="6">
        <f t="shared" si="3"/>
        <v>0</v>
      </c>
    </row>
    <row r="110" spans="1:20" x14ac:dyDescent="0.25">
      <c r="A110" s="1">
        <v>2023</v>
      </c>
      <c r="B110" s="1" t="s">
        <v>11</v>
      </c>
      <c r="C110" s="1">
        <v>20</v>
      </c>
      <c r="D110" s="1" t="s">
        <v>164</v>
      </c>
      <c r="E110" s="1" t="s">
        <v>93</v>
      </c>
      <c r="F110" s="2">
        <v>0</v>
      </c>
      <c r="G110" s="2">
        <v>0</v>
      </c>
      <c r="H110" s="2">
        <v>0</v>
      </c>
      <c r="I110" s="2">
        <v>0</v>
      </c>
      <c r="J110" s="2">
        <v>0</v>
      </c>
      <c r="K110" s="2">
        <v>0</v>
      </c>
      <c r="L110" s="2">
        <v>0</v>
      </c>
      <c r="M110" s="2">
        <v>0</v>
      </c>
      <c r="N110" s="2">
        <v>0</v>
      </c>
      <c r="O110" s="300">
        <v>0</v>
      </c>
      <c r="P110" s="101"/>
      <c r="Q110" s="6">
        <f t="shared" si="2"/>
        <v>0</v>
      </c>
      <c r="R110" s="6">
        <v>0</v>
      </c>
      <c r="S110">
        <v>0</v>
      </c>
      <c r="T110" s="6">
        <f t="shared" si="3"/>
        <v>0</v>
      </c>
    </row>
    <row r="111" spans="1:20" x14ac:dyDescent="0.25">
      <c r="A111" s="1">
        <v>2023</v>
      </c>
      <c r="B111" s="1" t="s">
        <v>11</v>
      </c>
      <c r="C111" s="1">
        <v>20</v>
      </c>
      <c r="D111" s="1" t="s">
        <v>164</v>
      </c>
      <c r="E111" s="1" t="s">
        <v>145</v>
      </c>
      <c r="F111" s="2">
        <v>0</v>
      </c>
      <c r="G111" s="2">
        <v>0</v>
      </c>
      <c r="H111" s="2">
        <v>107539</v>
      </c>
      <c r="I111" s="2">
        <v>107539</v>
      </c>
      <c r="J111" s="2">
        <v>0</v>
      </c>
      <c r="K111" s="2">
        <v>0</v>
      </c>
      <c r="L111" s="2">
        <v>0</v>
      </c>
      <c r="M111" s="2">
        <v>107539</v>
      </c>
      <c r="N111" s="2">
        <v>107539</v>
      </c>
      <c r="O111" s="300">
        <v>0.72609999999999997</v>
      </c>
      <c r="P111" s="101"/>
      <c r="Q111" s="6">
        <f t="shared" si="2"/>
        <v>430156</v>
      </c>
      <c r="R111" s="6">
        <v>430156</v>
      </c>
      <c r="S111">
        <v>430156</v>
      </c>
      <c r="T111" s="6">
        <f t="shared" si="3"/>
        <v>0</v>
      </c>
    </row>
    <row r="112" spans="1:20" x14ac:dyDescent="0.25">
      <c r="A112" s="1">
        <v>2023</v>
      </c>
      <c r="B112" s="1" t="s">
        <v>11</v>
      </c>
      <c r="C112" s="1">
        <v>20</v>
      </c>
      <c r="D112" s="1" t="s">
        <v>164</v>
      </c>
      <c r="E112" s="1" t="s">
        <v>146</v>
      </c>
      <c r="F112" s="2">
        <v>0</v>
      </c>
      <c r="G112" s="2">
        <v>0</v>
      </c>
      <c r="H112" s="2">
        <v>0</v>
      </c>
      <c r="I112" s="2">
        <v>0</v>
      </c>
      <c r="J112" s="2">
        <v>0</v>
      </c>
      <c r="K112" s="2">
        <v>0</v>
      </c>
      <c r="L112" s="2">
        <v>0</v>
      </c>
      <c r="M112" s="2">
        <v>0</v>
      </c>
      <c r="N112" s="2">
        <v>0</v>
      </c>
      <c r="O112" s="300">
        <v>0</v>
      </c>
      <c r="P112" s="101"/>
      <c r="Q112" s="6">
        <f t="shared" si="2"/>
        <v>0</v>
      </c>
      <c r="R112" s="6">
        <v>0</v>
      </c>
      <c r="S112">
        <v>0</v>
      </c>
      <c r="T112" s="6">
        <f t="shared" si="3"/>
        <v>0</v>
      </c>
    </row>
    <row r="113" spans="1:20" x14ac:dyDescent="0.25">
      <c r="A113" s="1">
        <v>2023</v>
      </c>
      <c r="B113" s="1" t="s">
        <v>11</v>
      </c>
      <c r="C113" s="1">
        <v>20</v>
      </c>
      <c r="D113" s="1" t="s">
        <v>164</v>
      </c>
      <c r="E113" s="1" t="s">
        <v>99</v>
      </c>
      <c r="F113" s="2">
        <v>0</v>
      </c>
      <c r="G113" s="2">
        <v>0</v>
      </c>
      <c r="H113" s="2">
        <v>15510</v>
      </c>
      <c r="I113" s="2">
        <v>15510</v>
      </c>
      <c r="J113" s="2">
        <v>0</v>
      </c>
      <c r="K113" s="2">
        <v>0</v>
      </c>
      <c r="L113" s="2">
        <v>0</v>
      </c>
      <c r="M113" s="2">
        <v>15510</v>
      </c>
      <c r="N113" s="2">
        <v>15510</v>
      </c>
      <c r="O113" s="300">
        <v>0.1047</v>
      </c>
      <c r="P113" s="101"/>
      <c r="Q113" s="6">
        <f t="shared" si="2"/>
        <v>62040</v>
      </c>
      <c r="R113" s="6">
        <v>62040</v>
      </c>
      <c r="S113">
        <v>62040</v>
      </c>
      <c r="T113" s="6">
        <f t="shared" si="3"/>
        <v>0</v>
      </c>
    </row>
    <row r="114" spans="1:20" x14ac:dyDescent="0.25">
      <c r="A114" s="1">
        <v>2023</v>
      </c>
      <c r="B114" s="1" t="s">
        <v>11</v>
      </c>
      <c r="C114" s="1">
        <v>20</v>
      </c>
      <c r="D114" s="1" t="s">
        <v>164</v>
      </c>
      <c r="E114" s="1" t="s">
        <v>147</v>
      </c>
      <c r="F114" s="2">
        <v>0</v>
      </c>
      <c r="G114" s="2">
        <v>0</v>
      </c>
      <c r="H114" s="2">
        <v>0</v>
      </c>
      <c r="I114" s="2">
        <v>0</v>
      </c>
      <c r="J114" s="2">
        <v>0</v>
      </c>
      <c r="K114" s="2">
        <v>0</v>
      </c>
      <c r="L114" s="2">
        <v>0</v>
      </c>
      <c r="M114" s="2">
        <v>0</v>
      </c>
      <c r="N114" s="2">
        <v>0</v>
      </c>
      <c r="O114" s="300">
        <v>0</v>
      </c>
      <c r="P114" s="101"/>
      <c r="Q114" s="6">
        <f t="shared" si="2"/>
        <v>0</v>
      </c>
      <c r="R114" s="6">
        <v>0</v>
      </c>
      <c r="S114">
        <v>0</v>
      </c>
      <c r="T114" s="6">
        <f t="shared" si="3"/>
        <v>0</v>
      </c>
    </row>
    <row r="115" spans="1:20" x14ac:dyDescent="0.25">
      <c r="A115" s="1">
        <v>2023</v>
      </c>
      <c r="B115" s="1" t="s">
        <v>11</v>
      </c>
      <c r="C115" s="1">
        <v>20</v>
      </c>
      <c r="D115" s="1" t="s">
        <v>164</v>
      </c>
      <c r="E115" s="1" t="s">
        <v>148</v>
      </c>
      <c r="F115" s="2">
        <v>0</v>
      </c>
      <c r="G115" s="2">
        <v>0</v>
      </c>
      <c r="H115" s="2">
        <v>0</v>
      </c>
      <c r="I115" s="2">
        <v>0</v>
      </c>
      <c r="J115" s="2">
        <v>0</v>
      </c>
      <c r="K115" s="2">
        <v>0</v>
      </c>
      <c r="L115" s="2">
        <v>0</v>
      </c>
      <c r="M115" s="2">
        <v>0</v>
      </c>
      <c r="N115" s="2">
        <v>0</v>
      </c>
      <c r="O115" s="300">
        <v>0</v>
      </c>
      <c r="P115" s="101"/>
      <c r="Q115" s="6">
        <f t="shared" si="2"/>
        <v>0</v>
      </c>
      <c r="R115" s="6">
        <v>0</v>
      </c>
      <c r="S115">
        <v>0</v>
      </c>
      <c r="T115" s="6">
        <f t="shared" si="3"/>
        <v>0</v>
      </c>
    </row>
    <row r="116" spans="1:20" x14ac:dyDescent="0.25">
      <c r="A116" s="1">
        <v>2023</v>
      </c>
      <c r="B116" s="1" t="s">
        <v>11</v>
      </c>
      <c r="C116" s="1">
        <v>20</v>
      </c>
      <c r="D116" s="1" t="s">
        <v>164</v>
      </c>
      <c r="E116" s="1" t="s">
        <v>149</v>
      </c>
      <c r="F116" s="2">
        <v>0</v>
      </c>
      <c r="G116" s="2">
        <v>0</v>
      </c>
      <c r="H116" s="2">
        <v>0</v>
      </c>
      <c r="I116" s="2">
        <v>0</v>
      </c>
      <c r="J116" s="2">
        <v>0</v>
      </c>
      <c r="K116" s="2">
        <v>0</v>
      </c>
      <c r="L116" s="2">
        <v>0</v>
      </c>
      <c r="M116" s="2">
        <v>0</v>
      </c>
      <c r="N116" s="2">
        <v>0</v>
      </c>
      <c r="O116" s="300">
        <v>0</v>
      </c>
      <c r="P116" s="101"/>
      <c r="Q116" s="6">
        <f t="shared" si="2"/>
        <v>0</v>
      </c>
      <c r="R116" s="6">
        <v>0</v>
      </c>
      <c r="S116">
        <v>0</v>
      </c>
      <c r="T116" s="6">
        <f t="shared" si="3"/>
        <v>0</v>
      </c>
    </row>
    <row r="117" spans="1:20" x14ac:dyDescent="0.25">
      <c r="A117" s="1">
        <v>2023</v>
      </c>
      <c r="B117" s="1" t="s">
        <v>11</v>
      </c>
      <c r="C117" s="1">
        <v>20</v>
      </c>
      <c r="D117" s="1" t="s">
        <v>164</v>
      </c>
      <c r="E117" s="1" t="s">
        <v>150</v>
      </c>
      <c r="F117" s="2">
        <v>0</v>
      </c>
      <c r="G117" s="2">
        <v>0</v>
      </c>
      <c r="H117" s="2">
        <v>0</v>
      </c>
      <c r="I117" s="2">
        <v>0</v>
      </c>
      <c r="J117" s="2">
        <v>0</v>
      </c>
      <c r="K117" s="2">
        <v>0</v>
      </c>
      <c r="L117" s="2">
        <v>0</v>
      </c>
      <c r="M117" s="2">
        <v>0</v>
      </c>
      <c r="N117" s="2">
        <v>0</v>
      </c>
      <c r="O117" s="300">
        <v>0</v>
      </c>
      <c r="P117" s="101"/>
      <c r="Q117" s="6">
        <f t="shared" si="2"/>
        <v>0</v>
      </c>
      <c r="R117" s="6">
        <v>0</v>
      </c>
      <c r="S117">
        <v>0</v>
      </c>
      <c r="T117" s="6">
        <f t="shared" si="3"/>
        <v>0</v>
      </c>
    </row>
    <row r="118" spans="1:20" x14ac:dyDescent="0.25">
      <c r="A118" s="1">
        <v>2023</v>
      </c>
      <c r="B118" s="1" t="s">
        <v>11</v>
      </c>
      <c r="C118" s="1">
        <v>20</v>
      </c>
      <c r="D118" s="1" t="s">
        <v>164</v>
      </c>
      <c r="E118" s="1" t="s">
        <v>151</v>
      </c>
      <c r="F118" s="2">
        <v>0</v>
      </c>
      <c r="G118" s="2">
        <v>0</v>
      </c>
      <c r="H118" s="2">
        <v>0</v>
      </c>
      <c r="I118" s="2">
        <v>0</v>
      </c>
      <c r="J118" s="2">
        <v>0</v>
      </c>
      <c r="K118" s="2">
        <v>0</v>
      </c>
      <c r="L118" s="2">
        <v>0</v>
      </c>
      <c r="M118" s="2">
        <v>0</v>
      </c>
      <c r="N118" s="2">
        <v>0</v>
      </c>
      <c r="O118" s="300">
        <v>0</v>
      </c>
      <c r="P118" s="101"/>
      <c r="Q118" s="6">
        <f t="shared" si="2"/>
        <v>0</v>
      </c>
      <c r="R118" s="6">
        <v>0</v>
      </c>
      <c r="S118">
        <v>0</v>
      </c>
      <c r="T118" s="6">
        <f t="shared" si="3"/>
        <v>0</v>
      </c>
    </row>
    <row r="119" spans="1:20" x14ac:dyDescent="0.25">
      <c r="A119" s="1">
        <v>2023</v>
      </c>
      <c r="B119" s="1" t="s">
        <v>11</v>
      </c>
      <c r="C119" s="1">
        <v>20</v>
      </c>
      <c r="D119" s="1" t="s">
        <v>164</v>
      </c>
      <c r="E119" s="1" t="s">
        <v>152</v>
      </c>
      <c r="F119" s="2">
        <v>0</v>
      </c>
      <c r="G119" s="2">
        <v>0</v>
      </c>
      <c r="H119" s="2">
        <v>0</v>
      </c>
      <c r="I119" s="2">
        <v>0</v>
      </c>
      <c r="J119" s="2">
        <v>0</v>
      </c>
      <c r="K119" s="2">
        <v>0</v>
      </c>
      <c r="L119" s="2">
        <v>0</v>
      </c>
      <c r="M119" s="2">
        <v>0</v>
      </c>
      <c r="N119" s="2">
        <v>0</v>
      </c>
      <c r="O119" s="300">
        <v>0</v>
      </c>
      <c r="P119" s="101"/>
      <c r="Q119" s="6">
        <f t="shared" si="2"/>
        <v>0</v>
      </c>
      <c r="R119" s="6">
        <v>0</v>
      </c>
      <c r="S119">
        <v>0</v>
      </c>
      <c r="T119" s="6">
        <f t="shared" si="3"/>
        <v>0</v>
      </c>
    </row>
    <row r="120" spans="1:20" x14ac:dyDescent="0.25">
      <c r="A120" s="1">
        <v>2023</v>
      </c>
      <c r="B120" s="1" t="s">
        <v>11</v>
      </c>
      <c r="C120" s="1">
        <v>20</v>
      </c>
      <c r="D120" s="1" t="s">
        <v>164</v>
      </c>
      <c r="E120" s="1" t="s">
        <v>94</v>
      </c>
      <c r="F120" s="2">
        <v>0</v>
      </c>
      <c r="G120" s="2">
        <v>0</v>
      </c>
      <c r="H120" s="2">
        <v>0</v>
      </c>
      <c r="I120" s="2">
        <v>0</v>
      </c>
      <c r="J120" s="2">
        <v>0</v>
      </c>
      <c r="K120" s="2">
        <v>0</v>
      </c>
      <c r="L120" s="2">
        <v>0</v>
      </c>
      <c r="M120" s="2">
        <v>0</v>
      </c>
      <c r="N120" s="2">
        <v>0</v>
      </c>
      <c r="O120" s="300">
        <v>0</v>
      </c>
      <c r="P120" s="101"/>
      <c r="Q120" s="6">
        <f t="shared" si="2"/>
        <v>0</v>
      </c>
      <c r="R120" s="6">
        <v>0</v>
      </c>
      <c r="S120">
        <v>0</v>
      </c>
      <c r="T120" s="6">
        <f t="shared" si="3"/>
        <v>0</v>
      </c>
    </row>
    <row r="121" spans="1:20" x14ac:dyDescent="0.25">
      <c r="A121" s="1">
        <v>2023</v>
      </c>
      <c r="B121" s="1" t="s">
        <v>11</v>
      </c>
      <c r="C121" s="1">
        <v>20</v>
      </c>
      <c r="D121" s="1" t="s">
        <v>164</v>
      </c>
      <c r="E121" s="1" t="s">
        <v>157</v>
      </c>
      <c r="F121" s="2">
        <v>14791</v>
      </c>
      <c r="G121" s="2">
        <v>0</v>
      </c>
      <c r="H121" s="2">
        <v>0</v>
      </c>
      <c r="I121" s="2">
        <v>14791</v>
      </c>
      <c r="J121" s="2">
        <v>10270</v>
      </c>
      <c r="K121" s="2">
        <v>0</v>
      </c>
      <c r="L121" s="2">
        <v>25061</v>
      </c>
      <c r="M121" s="2">
        <v>0</v>
      </c>
      <c r="N121" s="2">
        <v>25061</v>
      </c>
      <c r="O121" s="300">
        <v>0.16919999999999999</v>
      </c>
      <c r="P121" s="101"/>
      <c r="Q121" s="6">
        <f t="shared" si="2"/>
        <v>89974</v>
      </c>
      <c r="R121" s="6">
        <v>89974</v>
      </c>
      <c r="S121">
        <v>89974</v>
      </c>
      <c r="T121" s="6">
        <f t="shared" si="3"/>
        <v>0</v>
      </c>
    </row>
    <row r="122" spans="1:20" x14ac:dyDescent="0.25">
      <c r="A122" s="1">
        <v>2023</v>
      </c>
      <c r="B122" s="1" t="s">
        <v>11</v>
      </c>
      <c r="C122" s="1">
        <v>21</v>
      </c>
      <c r="D122" s="1" t="s">
        <v>165</v>
      </c>
      <c r="E122" s="1" t="s">
        <v>89</v>
      </c>
      <c r="F122" s="2">
        <v>0</v>
      </c>
      <c r="G122" s="2">
        <v>0</v>
      </c>
      <c r="H122" s="2">
        <v>0</v>
      </c>
      <c r="I122" s="2">
        <v>0</v>
      </c>
      <c r="J122" s="2">
        <v>0</v>
      </c>
      <c r="K122" s="2">
        <v>0</v>
      </c>
      <c r="L122" s="2">
        <v>0</v>
      </c>
      <c r="M122" s="2">
        <v>0</v>
      </c>
      <c r="N122" s="2">
        <v>0</v>
      </c>
      <c r="O122" s="300">
        <v>0</v>
      </c>
      <c r="P122" s="101"/>
      <c r="Q122" s="6">
        <f t="shared" si="2"/>
        <v>0</v>
      </c>
      <c r="R122" s="6">
        <v>0</v>
      </c>
      <c r="S122">
        <v>0</v>
      </c>
      <c r="T122" s="6">
        <f t="shared" si="3"/>
        <v>0</v>
      </c>
    </row>
    <row r="123" spans="1:20" x14ac:dyDescent="0.25">
      <c r="A123" s="1">
        <v>2023</v>
      </c>
      <c r="B123" s="1" t="s">
        <v>11</v>
      </c>
      <c r="C123" s="1">
        <v>21</v>
      </c>
      <c r="D123" s="1" t="s">
        <v>165</v>
      </c>
      <c r="E123" s="1" t="s">
        <v>88</v>
      </c>
      <c r="F123" s="2">
        <v>0</v>
      </c>
      <c r="G123" s="2">
        <v>0</v>
      </c>
      <c r="H123" s="2">
        <v>0</v>
      </c>
      <c r="I123" s="2">
        <v>0</v>
      </c>
      <c r="J123" s="2">
        <v>0</v>
      </c>
      <c r="K123" s="2">
        <v>0</v>
      </c>
      <c r="L123" s="2">
        <v>0</v>
      </c>
      <c r="M123" s="2">
        <v>0</v>
      </c>
      <c r="N123" s="2">
        <v>0</v>
      </c>
      <c r="O123" s="300">
        <v>0</v>
      </c>
      <c r="P123" s="101"/>
      <c r="Q123" s="6">
        <f t="shared" si="2"/>
        <v>0</v>
      </c>
      <c r="R123" s="6">
        <v>0</v>
      </c>
      <c r="S123">
        <v>0</v>
      </c>
      <c r="T123" s="6">
        <f t="shared" si="3"/>
        <v>0</v>
      </c>
    </row>
    <row r="124" spans="1:20" x14ac:dyDescent="0.25">
      <c r="A124" s="1">
        <v>2023</v>
      </c>
      <c r="B124" s="1" t="s">
        <v>11</v>
      </c>
      <c r="C124" s="1">
        <v>21</v>
      </c>
      <c r="D124" s="1" t="s">
        <v>165</v>
      </c>
      <c r="E124" s="1" t="s">
        <v>86</v>
      </c>
      <c r="F124" s="2">
        <v>0</v>
      </c>
      <c r="G124" s="2">
        <v>0</v>
      </c>
      <c r="H124" s="2">
        <v>0</v>
      </c>
      <c r="I124" s="2">
        <v>0</v>
      </c>
      <c r="J124" s="2">
        <v>0</v>
      </c>
      <c r="K124" s="2">
        <v>0</v>
      </c>
      <c r="L124" s="2">
        <v>0</v>
      </c>
      <c r="M124" s="2">
        <v>0</v>
      </c>
      <c r="N124" s="2">
        <v>0</v>
      </c>
      <c r="O124" s="300">
        <v>0</v>
      </c>
      <c r="P124" s="101"/>
      <c r="Q124" s="6">
        <f t="shared" si="2"/>
        <v>0</v>
      </c>
      <c r="R124" s="6">
        <v>0</v>
      </c>
      <c r="S124">
        <v>0</v>
      </c>
      <c r="T124" s="6">
        <f t="shared" si="3"/>
        <v>0</v>
      </c>
    </row>
    <row r="125" spans="1:20" x14ac:dyDescent="0.25">
      <c r="A125" s="1">
        <v>2023</v>
      </c>
      <c r="B125" s="1" t="s">
        <v>11</v>
      </c>
      <c r="C125" s="1">
        <v>21</v>
      </c>
      <c r="D125" s="1" t="s">
        <v>165</v>
      </c>
      <c r="E125" s="1" t="s">
        <v>93</v>
      </c>
      <c r="F125" s="2">
        <v>0</v>
      </c>
      <c r="G125" s="2">
        <v>0</v>
      </c>
      <c r="H125" s="2">
        <v>0</v>
      </c>
      <c r="I125" s="2">
        <v>0</v>
      </c>
      <c r="J125" s="2">
        <v>0</v>
      </c>
      <c r="K125" s="2">
        <v>0</v>
      </c>
      <c r="L125" s="2">
        <v>0</v>
      </c>
      <c r="M125" s="2">
        <v>0</v>
      </c>
      <c r="N125" s="2">
        <v>0</v>
      </c>
      <c r="O125" s="300">
        <v>0</v>
      </c>
      <c r="P125" s="101"/>
      <c r="Q125" s="6">
        <f t="shared" si="2"/>
        <v>0</v>
      </c>
      <c r="R125" s="6">
        <v>0</v>
      </c>
      <c r="S125">
        <v>0</v>
      </c>
      <c r="T125" s="6">
        <f t="shared" si="3"/>
        <v>0</v>
      </c>
    </row>
    <row r="126" spans="1:20" x14ac:dyDescent="0.25">
      <c r="A126" s="1">
        <v>2023</v>
      </c>
      <c r="B126" s="1" t="s">
        <v>11</v>
      </c>
      <c r="C126" s="1">
        <v>21</v>
      </c>
      <c r="D126" s="1" t="s">
        <v>165</v>
      </c>
      <c r="E126" s="1" t="s">
        <v>145</v>
      </c>
      <c r="F126" s="2">
        <v>0</v>
      </c>
      <c r="G126" s="2">
        <v>0</v>
      </c>
      <c r="H126" s="2">
        <v>17010</v>
      </c>
      <c r="I126" s="2">
        <v>17010</v>
      </c>
      <c r="J126" s="2">
        <v>0</v>
      </c>
      <c r="K126" s="2">
        <v>0</v>
      </c>
      <c r="L126" s="2">
        <v>0</v>
      </c>
      <c r="M126" s="2">
        <v>17010</v>
      </c>
      <c r="N126" s="2">
        <v>17010</v>
      </c>
      <c r="O126" s="300">
        <v>0.7802</v>
      </c>
      <c r="P126" s="101"/>
      <c r="Q126" s="6">
        <f t="shared" si="2"/>
        <v>68040</v>
      </c>
      <c r="R126" s="6">
        <v>68040</v>
      </c>
      <c r="S126">
        <v>68040</v>
      </c>
      <c r="T126" s="6">
        <f t="shared" si="3"/>
        <v>0</v>
      </c>
    </row>
    <row r="127" spans="1:20" x14ac:dyDescent="0.25">
      <c r="A127" s="1">
        <v>2023</v>
      </c>
      <c r="B127" s="1" t="s">
        <v>11</v>
      </c>
      <c r="C127" s="1">
        <v>21</v>
      </c>
      <c r="D127" s="1" t="s">
        <v>165</v>
      </c>
      <c r="E127" s="1" t="s">
        <v>146</v>
      </c>
      <c r="F127" s="2">
        <v>0</v>
      </c>
      <c r="G127" s="2">
        <v>0</v>
      </c>
      <c r="H127" s="2">
        <v>0</v>
      </c>
      <c r="I127" s="2">
        <v>0</v>
      </c>
      <c r="J127" s="2">
        <v>0</v>
      </c>
      <c r="K127" s="2">
        <v>0</v>
      </c>
      <c r="L127" s="2">
        <v>0</v>
      </c>
      <c r="M127" s="2">
        <v>0</v>
      </c>
      <c r="N127" s="2">
        <v>0</v>
      </c>
      <c r="O127" s="300">
        <v>0</v>
      </c>
      <c r="P127" s="101"/>
      <c r="Q127" s="6">
        <f t="shared" si="2"/>
        <v>0</v>
      </c>
      <c r="R127" s="6">
        <v>0</v>
      </c>
      <c r="S127">
        <v>0</v>
      </c>
      <c r="T127" s="6">
        <f t="shared" si="3"/>
        <v>0</v>
      </c>
    </row>
    <row r="128" spans="1:20" x14ac:dyDescent="0.25">
      <c r="A128" s="1">
        <v>2023</v>
      </c>
      <c r="B128" s="1" t="s">
        <v>11</v>
      </c>
      <c r="C128" s="1">
        <v>21</v>
      </c>
      <c r="D128" s="1" t="s">
        <v>165</v>
      </c>
      <c r="E128" s="1" t="s">
        <v>99</v>
      </c>
      <c r="F128" s="2">
        <v>0</v>
      </c>
      <c r="G128" s="2">
        <v>0</v>
      </c>
      <c r="H128" s="2">
        <v>2453</v>
      </c>
      <c r="I128" s="2">
        <v>2453</v>
      </c>
      <c r="J128" s="2">
        <v>0</v>
      </c>
      <c r="K128" s="2">
        <v>0</v>
      </c>
      <c r="L128" s="2">
        <v>0</v>
      </c>
      <c r="M128" s="2">
        <v>2453</v>
      </c>
      <c r="N128" s="2">
        <v>2453</v>
      </c>
      <c r="O128" s="300">
        <v>0.1125</v>
      </c>
      <c r="P128" s="101"/>
      <c r="Q128" s="6">
        <f t="shared" si="2"/>
        <v>9812</v>
      </c>
      <c r="R128" s="6">
        <v>9812</v>
      </c>
      <c r="S128">
        <v>9812</v>
      </c>
      <c r="T128" s="6">
        <f t="shared" si="3"/>
        <v>0</v>
      </c>
    </row>
    <row r="129" spans="1:20" x14ac:dyDescent="0.25">
      <c r="A129" s="1">
        <v>2023</v>
      </c>
      <c r="B129" s="1" t="s">
        <v>11</v>
      </c>
      <c r="C129" s="1">
        <v>21</v>
      </c>
      <c r="D129" s="1" t="s">
        <v>165</v>
      </c>
      <c r="E129" s="1" t="s">
        <v>147</v>
      </c>
      <c r="F129" s="2">
        <v>0</v>
      </c>
      <c r="G129" s="2">
        <v>0</v>
      </c>
      <c r="H129" s="2">
        <v>0</v>
      </c>
      <c r="I129" s="2">
        <v>0</v>
      </c>
      <c r="J129" s="2">
        <v>0</v>
      </c>
      <c r="K129" s="2">
        <v>0</v>
      </c>
      <c r="L129" s="2">
        <v>0</v>
      </c>
      <c r="M129" s="2">
        <v>0</v>
      </c>
      <c r="N129" s="2">
        <v>0</v>
      </c>
      <c r="O129" s="300">
        <v>0</v>
      </c>
      <c r="P129" s="101"/>
      <c r="Q129" s="6">
        <f t="shared" si="2"/>
        <v>0</v>
      </c>
      <c r="R129" s="6">
        <v>0</v>
      </c>
      <c r="S129">
        <v>0</v>
      </c>
      <c r="T129" s="6">
        <f t="shared" si="3"/>
        <v>0</v>
      </c>
    </row>
    <row r="130" spans="1:20" x14ac:dyDescent="0.25">
      <c r="A130" s="1">
        <v>2023</v>
      </c>
      <c r="B130" s="1" t="s">
        <v>11</v>
      </c>
      <c r="C130" s="1">
        <v>21</v>
      </c>
      <c r="D130" s="1" t="s">
        <v>165</v>
      </c>
      <c r="E130" s="1" t="s">
        <v>148</v>
      </c>
      <c r="F130" s="2">
        <v>0</v>
      </c>
      <c r="G130" s="2">
        <v>0</v>
      </c>
      <c r="H130" s="2">
        <v>0</v>
      </c>
      <c r="I130" s="2">
        <v>0</v>
      </c>
      <c r="J130" s="2">
        <v>0</v>
      </c>
      <c r="K130" s="2">
        <v>0</v>
      </c>
      <c r="L130" s="2">
        <v>0</v>
      </c>
      <c r="M130" s="2">
        <v>0</v>
      </c>
      <c r="N130" s="2">
        <v>0</v>
      </c>
      <c r="O130" s="300">
        <v>0</v>
      </c>
      <c r="P130" s="101"/>
      <c r="Q130" s="6">
        <f t="shared" si="2"/>
        <v>0</v>
      </c>
      <c r="R130" s="6">
        <v>0</v>
      </c>
      <c r="S130">
        <v>0</v>
      </c>
      <c r="T130" s="6">
        <f t="shared" si="3"/>
        <v>0</v>
      </c>
    </row>
    <row r="131" spans="1:20" x14ac:dyDescent="0.25">
      <c r="A131" s="1">
        <v>2023</v>
      </c>
      <c r="B131" s="1" t="s">
        <v>11</v>
      </c>
      <c r="C131" s="1">
        <v>21</v>
      </c>
      <c r="D131" s="1" t="s">
        <v>165</v>
      </c>
      <c r="E131" s="1" t="s">
        <v>149</v>
      </c>
      <c r="F131" s="2">
        <v>0</v>
      </c>
      <c r="G131" s="2">
        <v>0</v>
      </c>
      <c r="H131" s="2">
        <v>0</v>
      </c>
      <c r="I131" s="2">
        <v>0</v>
      </c>
      <c r="J131" s="2">
        <v>0</v>
      </c>
      <c r="K131" s="2">
        <v>0</v>
      </c>
      <c r="L131" s="2">
        <v>0</v>
      </c>
      <c r="M131" s="2">
        <v>0</v>
      </c>
      <c r="N131" s="2">
        <v>0</v>
      </c>
      <c r="O131" s="300">
        <v>0</v>
      </c>
      <c r="P131" s="101"/>
      <c r="Q131" s="6">
        <f t="shared" ref="Q131:Q194" si="4">SUM(F131:N131)</f>
        <v>0</v>
      </c>
      <c r="R131" s="6">
        <v>0</v>
      </c>
      <c r="S131">
        <v>0</v>
      </c>
      <c r="T131" s="6">
        <f t="shared" ref="T131:T194" si="5">Q131-R131</f>
        <v>0</v>
      </c>
    </row>
    <row r="132" spans="1:20" x14ac:dyDescent="0.25">
      <c r="A132" s="1">
        <v>2023</v>
      </c>
      <c r="B132" s="1" t="s">
        <v>11</v>
      </c>
      <c r="C132" s="1">
        <v>21</v>
      </c>
      <c r="D132" s="1" t="s">
        <v>165</v>
      </c>
      <c r="E132" s="1" t="s">
        <v>150</v>
      </c>
      <c r="F132" s="2">
        <v>0</v>
      </c>
      <c r="G132" s="2">
        <v>0</v>
      </c>
      <c r="H132" s="2">
        <v>0</v>
      </c>
      <c r="I132" s="2">
        <v>0</v>
      </c>
      <c r="J132" s="2">
        <v>0</v>
      </c>
      <c r="K132" s="2">
        <v>0</v>
      </c>
      <c r="L132" s="2">
        <v>0</v>
      </c>
      <c r="M132" s="2">
        <v>0</v>
      </c>
      <c r="N132" s="2">
        <v>0</v>
      </c>
      <c r="O132" s="300">
        <v>0</v>
      </c>
      <c r="P132" s="101"/>
      <c r="Q132" s="6">
        <f t="shared" si="4"/>
        <v>0</v>
      </c>
      <c r="R132" s="6">
        <v>0</v>
      </c>
      <c r="S132">
        <v>0</v>
      </c>
      <c r="T132" s="6">
        <f t="shared" si="5"/>
        <v>0</v>
      </c>
    </row>
    <row r="133" spans="1:20" x14ac:dyDescent="0.25">
      <c r="A133" s="1">
        <v>2023</v>
      </c>
      <c r="B133" s="1" t="s">
        <v>11</v>
      </c>
      <c r="C133" s="1">
        <v>21</v>
      </c>
      <c r="D133" s="1" t="s">
        <v>165</v>
      </c>
      <c r="E133" s="1" t="s">
        <v>151</v>
      </c>
      <c r="F133" s="2">
        <v>0</v>
      </c>
      <c r="G133" s="2">
        <v>0</v>
      </c>
      <c r="H133" s="2">
        <v>0</v>
      </c>
      <c r="I133" s="2">
        <v>0</v>
      </c>
      <c r="J133" s="2">
        <v>0</v>
      </c>
      <c r="K133" s="2">
        <v>0</v>
      </c>
      <c r="L133" s="2">
        <v>0</v>
      </c>
      <c r="M133" s="2">
        <v>0</v>
      </c>
      <c r="N133" s="2">
        <v>0</v>
      </c>
      <c r="O133" s="300">
        <v>0</v>
      </c>
      <c r="P133" s="101"/>
      <c r="Q133" s="6">
        <f t="shared" si="4"/>
        <v>0</v>
      </c>
      <c r="R133" s="6">
        <v>0</v>
      </c>
      <c r="S133">
        <v>0</v>
      </c>
      <c r="T133" s="6">
        <f t="shared" si="5"/>
        <v>0</v>
      </c>
    </row>
    <row r="134" spans="1:20" x14ac:dyDescent="0.25">
      <c r="A134" s="1">
        <v>2023</v>
      </c>
      <c r="B134" s="1" t="s">
        <v>11</v>
      </c>
      <c r="C134" s="1">
        <v>21</v>
      </c>
      <c r="D134" s="1" t="s">
        <v>165</v>
      </c>
      <c r="E134" s="1" t="s">
        <v>152</v>
      </c>
      <c r="F134" s="2">
        <v>0</v>
      </c>
      <c r="G134" s="2">
        <v>0</v>
      </c>
      <c r="H134" s="2">
        <v>0</v>
      </c>
      <c r="I134" s="2">
        <v>0</v>
      </c>
      <c r="J134" s="2">
        <v>0</v>
      </c>
      <c r="K134" s="2">
        <v>0</v>
      </c>
      <c r="L134" s="2">
        <v>0</v>
      </c>
      <c r="M134" s="2">
        <v>0</v>
      </c>
      <c r="N134" s="2">
        <v>0</v>
      </c>
      <c r="O134" s="300">
        <v>0</v>
      </c>
      <c r="P134" s="101"/>
      <c r="Q134" s="6">
        <f t="shared" si="4"/>
        <v>0</v>
      </c>
      <c r="R134" s="6">
        <v>0</v>
      </c>
      <c r="S134">
        <v>0</v>
      </c>
      <c r="T134" s="6">
        <f t="shared" si="5"/>
        <v>0</v>
      </c>
    </row>
    <row r="135" spans="1:20" x14ac:dyDescent="0.25">
      <c r="A135" s="1">
        <v>2023</v>
      </c>
      <c r="B135" s="1" t="s">
        <v>11</v>
      </c>
      <c r="C135" s="1">
        <v>21</v>
      </c>
      <c r="D135" s="1" t="s">
        <v>165</v>
      </c>
      <c r="E135" s="1" t="s">
        <v>94</v>
      </c>
      <c r="F135" s="2">
        <v>0</v>
      </c>
      <c r="G135" s="2">
        <v>0</v>
      </c>
      <c r="H135" s="2">
        <v>0</v>
      </c>
      <c r="I135" s="2">
        <v>0</v>
      </c>
      <c r="J135" s="2">
        <v>0</v>
      </c>
      <c r="K135" s="2">
        <v>0</v>
      </c>
      <c r="L135" s="2">
        <v>0</v>
      </c>
      <c r="M135" s="2">
        <v>0</v>
      </c>
      <c r="N135" s="2">
        <v>0</v>
      </c>
      <c r="O135" s="300">
        <v>0</v>
      </c>
      <c r="P135" s="101"/>
      <c r="Q135" s="6">
        <f t="shared" si="4"/>
        <v>0</v>
      </c>
      <c r="R135" s="6">
        <v>0</v>
      </c>
      <c r="S135">
        <v>0</v>
      </c>
      <c r="T135" s="6">
        <f t="shared" si="5"/>
        <v>0</v>
      </c>
    </row>
    <row r="136" spans="1:20" x14ac:dyDescent="0.25">
      <c r="A136" s="1">
        <v>2023</v>
      </c>
      <c r="B136" s="1" t="s">
        <v>11</v>
      </c>
      <c r="C136" s="1">
        <v>21</v>
      </c>
      <c r="D136" s="1" t="s">
        <v>165</v>
      </c>
      <c r="E136" s="1" t="s">
        <v>157</v>
      </c>
      <c r="F136" s="2">
        <v>2340</v>
      </c>
      <c r="G136" s="2">
        <v>0</v>
      </c>
      <c r="H136" s="2">
        <v>0</v>
      </c>
      <c r="I136" s="2">
        <v>2340</v>
      </c>
      <c r="J136" s="2">
        <v>0</v>
      </c>
      <c r="K136" s="2">
        <v>0</v>
      </c>
      <c r="L136" s="2">
        <v>2340</v>
      </c>
      <c r="M136" s="2">
        <v>0</v>
      </c>
      <c r="N136" s="2">
        <v>2340</v>
      </c>
      <c r="O136" s="300">
        <v>0.10730000000000001</v>
      </c>
      <c r="P136" s="101"/>
      <c r="Q136" s="6">
        <f t="shared" si="4"/>
        <v>9360</v>
      </c>
      <c r="R136" s="6">
        <v>9360</v>
      </c>
      <c r="S136">
        <v>9360</v>
      </c>
      <c r="T136" s="6">
        <f t="shared" si="5"/>
        <v>0</v>
      </c>
    </row>
    <row r="137" spans="1:20" x14ac:dyDescent="0.25">
      <c r="A137" s="1">
        <v>2023</v>
      </c>
      <c r="B137" s="1" t="s">
        <v>11</v>
      </c>
      <c r="C137" s="1">
        <v>22</v>
      </c>
      <c r="D137" s="1" t="s">
        <v>166</v>
      </c>
      <c r="E137" s="1" t="s">
        <v>89</v>
      </c>
      <c r="F137" s="2">
        <v>0</v>
      </c>
      <c r="G137" s="2">
        <v>0</v>
      </c>
      <c r="H137" s="2">
        <v>0</v>
      </c>
      <c r="I137" s="2">
        <v>0</v>
      </c>
      <c r="J137" s="2">
        <v>0</v>
      </c>
      <c r="K137" s="2">
        <v>0</v>
      </c>
      <c r="L137" s="2">
        <v>0</v>
      </c>
      <c r="M137" s="2">
        <v>0</v>
      </c>
      <c r="N137" s="2">
        <v>0</v>
      </c>
      <c r="O137" s="300">
        <v>0</v>
      </c>
      <c r="P137" s="101"/>
      <c r="Q137" s="6">
        <f t="shared" si="4"/>
        <v>0</v>
      </c>
      <c r="R137" s="6">
        <v>0</v>
      </c>
      <c r="S137">
        <v>0</v>
      </c>
      <c r="T137" s="6">
        <f t="shared" si="5"/>
        <v>0</v>
      </c>
    </row>
    <row r="138" spans="1:20" x14ac:dyDescent="0.25">
      <c r="A138" s="1">
        <v>2023</v>
      </c>
      <c r="B138" s="1" t="s">
        <v>11</v>
      </c>
      <c r="C138" s="1">
        <v>22</v>
      </c>
      <c r="D138" s="1" t="s">
        <v>166</v>
      </c>
      <c r="E138" s="1" t="s">
        <v>88</v>
      </c>
      <c r="F138" s="2">
        <v>0</v>
      </c>
      <c r="G138" s="2">
        <v>0</v>
      </c>
      <c r="H138" s="2">
        <v>0</v>
      </c>
      <c r="I138" s="2">
        <v>0</v>
      </c>
      <c r="J138" s="2">
        <v>0</v>
      </c>
      <c r="K138" s="2">
        <v>0</v>
      </c>
      <c r="L138" s="2">
        <v>0</v>
      </c>
      <c r="M138" s="2">
        <v>0</v>
      </c>
      <c r="N138" s="2">
        <v>0</v>
      </c>
      <c r="O138" s="300">
        <v>0</v>
      </c>
      <c r="P138" s="101"/>
      <c r="Q138" s="6">
        <f t="shared" si="4"/>
        <v>0</v>
      </c>
      <c r="R138" s="6">
        <v>0</v>
      </c>
      <c r="S138">
        <v>0</v>
      </c>
      <c r="T138" s="6">
        <f t="shared" si="5"/>
        <v>0</v>
      </c>
    </row>
    <row r="139" spans="1:20" x14ac:dyDescent="0.25">
      <c r="A139" s="1">
        <v>2023</v>
      </c>
      <c r="B139" s="1" t="s">
        <v>11</v>
      </c>
      <c r="C139" s="1">
        <v>22</v>
      </c>
      <c r="D139" s="1" t="s">
        <v>166</v>
      </c>
      <c r="E139" s="1" t="s">
        <v>86</v>
      </c>
      <c r="F139" s="2">
        <v>0</v>
      </c>
      <c r="G139" s="2">
        <v>0</v>
      </c>
      <c r="H139" s="2">
        <v>0</v>
      </c>
      <c r="I139" s="2">
        <v>0</v>
      </c>
      <c r="J139" s="2">
        <v>0</v>
      </c>
      <c r="K139" s="2">
        <v>0</v>
      </c>
      <c r="L139" s="2">
        <v>0</v>
      </c>
      <c r="M139" s="2">
        <v>0</v>
      </c>
      <c r="N139" s="2">
        <v>0</v>
      </c>
      <c r="O139" s="300">
        <v>0</v>
      </c>
      <c r="P139" s="101"/>
      <c r="Q139" s="6">
        <f t="shared" si="4"/>
        <v>0</v>
      </c>
      <c r="R139" s="6">
        <v>0</v>
      </c>
      <c r="S139">
        <v>0</v>
      </c>
      <c r="T139" s="6">
        <f t="shared" si="5"/>
        <v>0</v>
      </c>
    </row>
    <row r="140" spans="1:20" x14ac:dyDescent="0.25">
      <c r="A140" s="1">
        <v>2023</v>
      </c>
      <c r="B140" s="1" t="s">
        <v>11</v>
      </c>
      <c r="C140" s="1">
        <v>22</v>
      </c>
      <c r="D140" s="1" t="s">
        <v>166</v>
      </c>
      <c r="E140" s="1" t="s">
        <v>93</v>
      </c>
      <c r="F140" s="2">
        <v>0</v>
      </c>
      <c r="G140" s="2">
        <v>0</v>
      </c>
      <c r="H140" s="2">
        <v>0</v>
      </c>
      <c r="I140" s="2">
        <v>0</v>
      </c>
      <c r="J140" s="2">
        <v>0</v>
      </c>
      <c r="K140" s="2">
        <v>0</v>
      </c>
      <c r="L140" s="2">
        <v>0</v>
      </c>
      <c r="M140" s="2">
        <v>0</v>
      </c>
      <c r="N140" s="2">
        <v>0</v>
      </c>
      <c r="O140" s="300">
        <v>0</v>
      </c>
      <c r="P140" s="101"/>
      <c r="Q140" s="6">
        <f t="shared" si="4"/>
        <v>0</v>
      </c>
      <c r="R140" s="6">
        <v>0</v>
      </c>
      <c r="S140">
        <v>0</v>
      </c>
      <c r="T140" s="6">
        <f t="shared" si="5"/>
        <v>0</v>
      </c>
    </row>
    <row r="141" spans="1:20" x14ac:dyDescent="0.25">
      <c r="A141" s="1">
        <v>2023</v>
      </c>
      <c r="B141" s="1" t="s">
        <v>11</v>
      </c>
      <c r="C141" s="1">
        <v>22</v>
      </c>
      <c r="D141" s="1" t="s">
        <v>166</v>
      </c>
      <c r="E141" s="1" t="s">
        <v>145</v>
      </c>
      <c r="F141" s="2">
        <v>0</v>
      </c>
      <c r="G141" s="2">
        <v>0</v>
      </c>
      <c r="H141" s="2">
        <v>533810</v>
      </c>
      <c r="I141" s="2">
        <v>533810</v>
      </c>
      <c r="J141" s="2">
        <v>0</v>
      </c>
      <c r="K141" s="2">
        <v>6214</v>
      </c>
      <c r="L141" s="2">
        <v>0</v>
      </c>
      <c r="M141" s="2">
        <v>540024</v>
      </c>
      <c r="N141" s="2">
        <v>540024</v>
      </c>
      <c r="O141" s="300">
        <v>0.78220000000000001</v>
      </c>
      <c r="P141" s="101"/>
      <c r="Q141" s="6">
        <f t="shared" si="4"/>
        <v>2153882</v>
      </c>
      <c r="R141" s="6">
        <v>2153882</v>
      </c>
      <c r="S141">
        <v>2153882</v>
      </c>
      <c r="T141" s="6">
        <f t="shared" si="5"/>
        <v>0</v>
      </c>
    </row>
    <row r="142" spans="1:20" x14ac:dyDescent="0.25">
      <c r="A142" s="1">
        <v>2023</v>
      </c>
      <c r="B142" s="1" t="s">
        <v>11</v>
      </c>
      <c r="C142" s="1">
        <v>22</v>
      </c>
      <c r="D142" s="1" t="s">
        <v>166</v>
      </c>
      <c r="E142" s="1" t="s">
        <v>146</v>
      </c>
      <c r="F142" s="2">
        <v>0</v>
      </c>
      <c r="G142" s="2">
        <v>0</v>
      </c>
      <c r="H142" s="2">
        <v>0</v>
      </c>
      <c r="I142" s="2">
        <v>0</v>
      </c>
      <c r="J142" s="2">
        <v>0</v>
      </c>
      <c r="K142" s="2">
        <v>0</v>
      </c>
      <c r="L142" s="2">
        <v>0</v>
      </c>
      <c r="M142" s="2">
        <v>0</v>
      </c>
      <c r="N142" s="2">
        <v>0</v>
      </c>
      <c r="O142" s="300">
        <v>0</v>
      </c>
      <c r="P142" s="101"/>
      <c r="Q142" s="6">
        <f t="shared" si="4"/>
        <v>0</v>
      </c>
      <c r="R142" s="6">
        <v>0</v>
      </c>
      <c r="S142">
        <v>0</v>
      </c>
      <c r="T142" s="6">
        <f t="shared" si="5"/>
        <v>0</v>
      </c>
    </row>
    <row r="143" spans="1:20" x14ac:dyDescent="0.25">
      <c r="A143" s="1">
        <v>2023</v>
      </c>
      <c r="B143" s="1" t="s">
        <v>11</v>
      </c>
      <c r="C143" s="1">
        <v>22</v>
      </c>
      <c r="D143" s="1" t="s">
        <v>166</v>
      </c>
      <c r="E143" s="1" t="s">
        <v>99</v>
      </c>
      <c r="F143" s="2">
        <v>0</v>
      </c>
      <c r="G143" s="2">
        <v>0</v>
      </c>
      <c r="H143" s="2">
        <v>76991</v>
      </c>
      <c r="I143" s="2">
        <v>76991</v>
      </c>
      <c r="J143" s="2">
        <v>0</v>
      </c>
      <c r="K143" s="2">
        <v>0</v>
      </c>
      <c r="L143" s="2">
        <v>0</v>
      </c>
      <c r="M143" s="2">
        <v>76991</v>
      </c>
      <c r="N143" s="2">
        <v>76991</v>
      </c>
      <c r="O143" s="300">
        <v>0.1115</v>
      </c>
      <c r="P143" s="101"/>
      <c r="Q143" s="6">
        <f t="shared" si="4"/>
        <v>307964</v>
      </c>
      <c r="R143" s="6">
        <v>307964</v>
      </c>
      <c r="S143">
        <v>307964</v>
      </c>
      <c r="T143" s="6">
        <f t="shared" si="5"/>
        <v>0</v>
      </c>
    </row>
    <row r="144" spans="1:20" x14ac:dyDescent="0.25">
      <c r="A144" s="1">
        <v>2023</v>
      </c>
      <c r="B144" s="1" t="s">
        <v>11</v>
      </c>
      <c r="C144" s="1">
        <v>22</v>
      </c>
      <c r="D144" s="1" t="s">
        <v>166</v>
      </c>
      <c r="E144" s="1" t="s">
        <v>147</v>
      </c>
      <c r="F144" s="2">
        <v>0</v>
      </c>
      <c r="G144" s="2">
        <v>0</v>
      </c>
      <c r="H144" s="2">
        <v>0</v>
      </c>
      <c r="I144" s="2">
        <v>0</v>
      </c>
      <c r="J144" s="2">
        <v>0</v>
      </c>
      <c r="K144" s="2">
        <v>0</v>
      </c>
      <c r="L144" s="2">
        <v>0</v>
      </c>
      <c r="M144" s="2">
        <v>0</v>
      </c>
      <c r="N144" s="2">
        <v>0</v>
      </c>
      <c r="O144" s="300">
        <v>0</v>
      </c>
      <c r="P144" s="101"/>
      <c r="Q144" s="6">
        <f t="shared" si="4"/>
        <v>0</v>
      </c>
      <c r="R144" s="6">
        <v>0</v>
      </c>
      <c r="S144">
        <v>0</v>
      </c>
      <c r="T144" s="6">
        <f t="shared" si="5"/>
        <v>0</v>
      </c>
    </row>
    <row r="145" spans="1:20" x14ac:dyDescent="0.25">
      <c r="A145" s="1">
        <v>2023</v>
      </c>
      <c r="B145" s="1" t="s">
        <v>11</v>
      </c>
      <c r="C145" s="1">
        <v>22</v>
      </c>
      <c r="D145" s="1" t="s">
        <v>166</v>
      </c>
      <c r="E145" s="1" t="s">
        <v>148</v>
      </c>
      <c r="F145" s="2">
        <v>0</v>
      </c>
      <c r="G145" s="2">
        <v>0</v>
      </c>
      <c r="H145" s="2">
        <v>0</v>
      </c>
      <c r="I145" s="2">
        <v>0</v>
      </c>
      <c r="J145" s="2">
        <v>0</v>
      </c>
      <c r="K145" s="2">
        <v>0</v>
      </c>
      <c r="L145" s="2">
        <v>0</v>
      </c>
      <c r="M145" s="2">
        <v>0</v>
      </c>
      <c r="N145" s="2">
        <v>0</v>
      </c>
      <c r="O145" s="300">
        <v>0</v>
      </c>
      <c r="P145" s="101"/>
      <c r="Q145" s="6">
        <f t="shared" si="4"/>
        <v>0</v>
      </c>
      <c r="R145" s="6">
        <v>0</v>
      </c>
      <c r="S145">
        <v>0</v>
      </c>
      <c r="T145" s="6">
        <f t="shared" si="5"/>
        <v>0</v>
      </c>
    </row>
    <row r="146" spans="1:20" x14ac:dyDescent="0.25">
      <c r="A146" s="1">
        <v>2023</v>
      </c>
      <c r="B146" s="1" t="s">
        <v>11</v>
      </c>
      <c r="C146" s="1">
        <v>22</v>
      </c>
      <c r="D146" s="1" t="s">
        <v>166</v>
      </c>
      <c r="E146" s="1" t="s">
        <v>149</v>
      </c>
      <c r="F146" s="2">
        <v>0</v>
      </c>
      <c r="G146" s="2">
        <v>0</v>
      </c>
      <c r="H146" s="2">
        <v>0</v>
      </c>
      <c r="I146" s="2">
        <v>0</v>
      </c>
      <c r="J146" s="2">
        <v>0</v>
      </c>
      <c r="K146" s="2">
        <v>0</v>
      </c>
      <c r="L146" s="2">
        <v>0</v>
      </c>
      <c r="M146" s="2">
        <v>0</v>
      </c>
      <c r="N146" s="2">
        <v>0</v>
      </c>
      <c r="O146" s="300">
        <v>0</v>
      </c>
      <c r="P146" s="101"/>
      <c r="Q146" s="6">
        <f t="shared" si="4"/>
        <v>0</v>
      </c>
      <c r="R146" s="6">
        <v>0</v>
      </c>
      <c r="S146">
        <v>0</v>
      </c>
      <c r="T146" s="6">
        <f t="shared" si="5"/>
        <v>0</v>
      </c>
    </row>
    <row r="147" spans="1:20" x14ac:dyDescent="0.25">
      <c r="A147" s="1">
        <v>2023</v>
      </c>
      <c r="B147" s="1" t="s">
        <v>11</v>
      </c>
      <c r="C147" s="1">
        <v>22</v>
      </c>
      <c r="D147" s="1" t="s">
        <v>166</v>
      </c>
      <c r="E147" s="1" t="s">
        <v>150</v>
      </c>
      <c r="F147" s="2">
        <v>0</v>
      </c>
      <c r="G147" s="2">
        <v>0</v>
      </c>
      <c r="H147" s="2">
        <v>0</v>
      </c>
      <c r="I147" s="2">
        <v>0</v>
      </c>
      <c r="J147" s="2">
        <v>0</v>
      </c>
      <c r="K147" s="2">
        <v>0</v>
      </c>
      <c r="L147" s="2">
        <v>0</v>
      </c>
      <c r="M147" s="2">
        <v>0</v>
      </c>
      <c r="N147" s="2">
        <v>0</v>
      </c>
      <c r="O147" s="300">
        <v>0</v>
      </c>
      <c r="P147" s="101"/>
      <c r="Q147" s="6">
        <f t="shared" si="4"/>
        <v>0</v>
      </c>
      <c r="R147" s="6">
        <v>0</v>
      </c>
      <c r="S147">
        <v>0</v>
      </c>
      <c r="T147" s="6">
        <f t="shared" si="5"/>
        <v>0</v>
      </c>
    </row>
    <row r="148" spans="1:20" x14ac:dyDescent="0.25">
      <c r="A148" s="1">
        <v>2023</v>
      </c>
      <c r="B148" s="1" t="s">
        <v>11</v>
      </c>
      <c r="C148" s="1">
        <v>22</v>
      </c>
      <c r="D148" s="1" t="s">
        <v>166</v>
      </c>
      <c r="E148" s="1" t="s">
        <v>151</v>
      </c>
      <c r="F148" s="2">
        <v>0</v>
      </c>
      <c r="G148" s="2">
        <v>0</v>
      </c>
      <c r="H148" s="2">
        <v>0</v>
      </c>
      <c r="I148" s="2">
        <v>0</v>
      </c>
      <c r="J148" s="2">
        <v>0</v>
      </c>
      <c r="K148" s="2">
        <v>0</v>
      </c>
      <c r="L148" s="2">
        <v>0</v>
      </c>
      <c r="M148" s="2">
        <v>0</v>
      </c>
      <c r="N148" s="2">
        <v>0</v>
      </c>
      <c r="O148" s="300">
        <v>0</v>
      </c>
      <c r="P148" s="101"/>
      <c r="Q148" s="6">
        <f t="shared" si="4"/>
        <v>0</v>
      </c>
      <c r="R148" s="6">
        <v>0</v>
      </c>
      <c r="S148">
        <v>0</v>
      </c>
      <c r="T148" s="6">
        <f t="shared" si="5"/>
        <v>0</v>
      </c>
    </row>
    <row r="149" spans="1:20" x14ac:dyDescent="0.25">
      <c r="A149" s="1">
        <v>2023</v>
      </c>
      <c r="B149" s="1" t="s">
        <v>11</v>
      </c>
      <c r="C149" s="1">
        <v>22</v>
      </c>
      <c r="D149" s="1" t="s">
        <v>166</v>
      </c>
      <c r="E149" s="1" t="s">
        <v>152</v>
      </c>
      <c r="F149" s="2">
        <v>0</v>
      </c>
      <c r="G149" s="2">
        <v>0</v>
      </c>
      <c r="H149" s="2">
        <v>0</v>
      </c>
      <c r="I149" s="2">
        <v>0</v>
      </c>
      <c r="J149" s="2">
        <v>0</v>
      </c>
      <c r="K149" s="2">
        <v>0</v>
      </c>
      <c r="L149" s="2">
        <v>0</v>
      </c>
      <c r="M149" s="2">
        <v>0</v>
      </c>
      <c r="N149" s="2">
        <v>0</v>
      </c>
      <c r="O149" s="300">
        <v>0</v>
      </c>
      <c r="P149" s="101"/>
      <c r="Q149" s="6">
        <f t="shared" si="4"/>
        <v>0</v>
      </c>
      <c r="R149" s="6">
        <v>0</v>
      </c>
      <c r="S149">
        <v>0</v>
      </c>
      <c r="T149" s="6">
        <f t="shared" si="5"/>
        <v>0</v>
      </c>
    </row>
    <row r="150" spans="1:20" x14ac:dyDescent="0.25">
      <c r="A150" s="1">
        <v>2023</v>
      </c>
      <c r="B150" s="1" t="s">
        <v>11</v>
      </c>
      <c r="C150" s="1">
        <v>22</v>
      </c>
      <c r="D150" s="1" t="s">
        <v>166</v>
      </c>
      <c r="E150" s="1" t="s">
        <v>94</v>
      </c>
      <c r="F150" s="2">
        <v>0</v>
      </c>
      <c r="G150" s="2">
        <v>0</v>
      </c>
      <c r="H150" s="2">
        <v>0</v>
      </c>
      <c r="I150" s="2">
        <v>0</v>
      </c>
      <c r="J150" s="2">
        <v>0</v>
      </c>
      <c r="K150" s="2">
        <v>0</v>
      </c>
      <c r="L150" s="2">
        <v>0</v>
      </c>
      <c r="M150" s="2">
        <v>0</v>
      </c>
      <c r="N150" s="2">
        <v>0</v>
      </c>
      <c r="O150" s="300">
        <v>0</v>
      </c>
      <c r="P150" s="101"/>
      <c r="Q150" s="6">
        <f t="shared" si="4"/>
        <v>0</v>
      </c>
      <c r="R150" s="6">
        <v>0</v>
      </c>
      <c r="S150">
        <v>0</v>
      </c>
      <c r="T150" s="6">
        <f t="shared" si="5"/>
        <v>0</v>
      </c>
    </row>
    <row r="151" spans="1:20" x14ac:dyDescent="0.25">
      <c r="A151" s="1">
        <v>2023</v>
      </c>
      <c r="B151" s="1" t="s">
        <v>11</v>
      </c>
      <c r="C151" s="1">
        <v>22</v>
      </c>
      <c r="D151" s="1" t="s">
        <v>166</v>
      </c>
      <c r="E151" s="1" t="s">
        <v>157</v>
      </c>
      <c r="F151" s="2">
        <v>73422</v>
      </c>
      <c r="G151" s="2">
        <v>0</v>
      </c>
      <c r="H151" s="2">
        <v>0</v>
      </c>
      <c r="I151" s="2">
        <v>73422</v>
      </c>
      <c r="J151" s="2">
        <v>0</v>
      </c>
      <c r="K151" s="2">
        <v>0</v>
      </c>
      <c r="L151" s="2">
        <v>73422</v>
      </c>
      <c r="M151" s="2">
        <v>0</v>
      </c>
      <c r="N151" s="2">
        <v>73422</v>
      </c>
      <c r="O151" s="300">
        <v>0.10630000000000001</v>
      </c>
      <c r="P151" s="101"/>
      <c r="Q151" s="6">
        <f t="shared" si="4"/>
        <v>293688</v>
      </c>
      <c r="R151" s="6">
        <v>293688</v>
      </c>
      <c r="S151">
        <v>293688</v>
      </c>
      <c r="T151" s="6">
        <f t="shared" si="5"/>
        <v>0</v>
      </c>
    </row>
    <row r="152" spans="1:20" x14ac:dyDescent="0.25">
      <c r="A152" s="1">
        <v>2023</v>
      </c>
      <c r="B152" s="1" t="s">
        <v>11</v>
      </c>
      <c r="C152" s="1">
        <v>23</v>
      </c>
      <c r="D152" s="1" t="s">
        <v>167</v>
      </c>
      <c r="E152" s="1" t="s">
        <v>89</v>
      </c>
      <c r="F152" s="2">
        <v>0</v>
      </c>
      <c r="G152" s="2">
        <v>0</v>
      </c>
      <c r="H152" s="2">
        <v>0</v>
      </c>
      <c r="I152" s="2">
        <v>0</v>
      </c>
      <c r="J152" s="2">
        <v>0</v>
      </c>
      <c r="K152" s="2">
        <v>5301</v>
      </c>
      <c r="L152" s="2">
        <v>0</v>
      </c>
      <c r="M152" s="2">
        <v>5301</v>
      </c>
      <c r="N152" s="2">
        <v>5301</v>
      </c>
      <c r="O152" s="300">
        <v>1.1000000000000001E-3</v>
      </c>
      <c r="P152" s="101"/>
      <c r="Q152" s="6">
        <f t="shared" si="4"/>
        <v>15903</v>
      </c>
      <c r="R152" s="6">
        <v>15903</v>
      </c>
      <c r="S152">
        <v>15903</v>
      </c>
      <c r="T152" s="6">
        <f t="shared" si="5"/>
        <v>0</v>
      </c>
    </row>
    <row r="153" spans="1:20" x14ac:dyDescent="0.25">
      <c r="A153" s="1">
        <v>2023</v>
      </c>
      <c r="B153" s="1" t="s">
        <v>11</v>
      </c>
      <c r="C153" s="1">
        <v>23</v>
      </c>
      <c r="D153" s="1" t="s">
        <v>167</v>
      </c>
      <c r="E153" s="1" t="s">
        <v>88</v>
      </c>
      <c r="F153" s="2">
        <v>0</v>
      </c>
      <c r="G153" s="2">
        <v>0</v>
      </c>
      <c r="H153" s="2">
        <v>0</v>
      </c>
      <c r="I153" s="2">
        <v>0</v>
      </c>
      <c r="J153" s="2">
        <v>0</v>
      </c>
      <c r="K153" s="2">
        <v>20116</v>
      </c>
      <c r="L153" s="2">
        <v>0</v>
      </c>
      <c r="M153" s="2">
        <v>20116</v>
      </c>
      <c r="N153" s="2">
        <v>20116</v>
      </c>
      <c r="O153" s="300">
        <v>4.0000000000000001E-3</v>
      </c>
      <c r="P153" s="101"/>
      <c r="Q153" s="6">
        <f t="shared" si="4"/>
        <v>60348</v>
      </c>
      <c r="R153" s="6">
        <v>60348</v>
      </c>
      <c r="S153">
        <v>60348</v>
      </c>
      <c r="T153" s="6">
        <f t="shared" si="5"/>
        <v>0</v>
      </c>
    </row>
    <row r="154" spans="1:20" x14ac:dyDescent="0.25">
      <c r="A154" s="1">
        <v>2023</v>
      </c>
      <c r="B154" s="1" t="s">
        <v>11</v>
      </c>
      <c r="C154" s="1">
        <v>23</v>
      </c>
      <c r="D154" s="1" t="s">
        <v>167</v>
      </c>
      <c r="E154" s="1" t="s">
        <v>86</v>
      </c>
      <c r="F154" s="2">
        <v>0</v>
      </c>
      <c r="G154" s="2">
        <v>0</v>
      </c>
      <c r="H154" s="2">
        <v>0</v>
      </c>
      <c r="I154" s="2">
        <v>0</v>
      </c>
      <c r="J154" s="2">
        <v>0</v>
      </c>
      <c r="K154" s="2">
        <v>0</v>
      </c>
      <c r="L154" s="2">
        <v>0</v>
      </c>
      <c r="M154" s="2">
        <v>0</v>
      </c>
      <c r="N154" s="2">
        <v>0</v>
      </c>
      <c r="O154" s="300">
        <v>0</v>
      </c>
      <c r="P154" s="101"/>
      <c r="Q154" s="6">
        <f t="shared" si="4"/>
        <v>0</v>
      </c>
      <c r="R154" s="6">
        <v>0</v>
      </c>
      <c r="S154">
        <v>0</v>
      </c>
      <c r="T154" s="6">
        <f t="shared" si="5"/>
        <v>0</v>
      </c>
    </row>
    <row r="155" spans="1:20" x14ac:dyDescent="0.25">
      <c r="A155" s="1">
        <v>2023</v>
      </c>
      <c r="B155" s="1" t="s">
        <v>11</v>
      </c>
      <c r="C155" s="1">
        <v>23</v>
      </c>
      <c r="D155" s="1" t="s">
        <v>167</v>
      </c>
      <c r="E155" s="1" t="s">
        <v>93</v>
      </c>
      <c r="F155" s="2">
        <v>0</v>
      </c>
      <c r="G155" s="2">
        <v>0</v>
      </c>
      <c r="H155" s="2">
        <v>0</v>
      </c>
      <c r="I155" s="2">
        <v>0</v>
      </c>
      <c r="J155" s="2">
        <v>0</v>
      </c>
      <c r="K155" s="2">
        <v>0</v>
      </c>
      <c r="L155" s="2">
        <v>0</v>
      </c>
      <c r="M155" s="2">
        <v>0</v>
      </c>
      <c r="N155" s="2">
        <v>0</v>
      </c>
      <c r="O155" s="300">
        <v>0</v>
      </c>
      <c r="P155" s="101"/>
      <c r="Q155" s="6">
        <f t="shared" si="4"/>
        <v>0</v>
      </c>
      <c r="R155" s="6">
        <v>0</v>
      </c>
      <c r="S155">
        <v>0</v>
      </c>
      <c r="T155" s="6">
        <f t="shared" si="5"/>
        <v>0</v>
      </c>
    </row>
    <row r="156" spans="1:20" x14ac:dyDescent="0.25">
      <c r="A156" s="1">
        <v>2023</v>
      </c>
      <c r="B156" s="1" t="s">
        <v>11</v>
      </c>
      <c r="C156" s="1">
        <v>23</v>
      </c>
      <c r="D156" s="1" t="s">
        <v>167</v>
      </c>
      <c r="E156" s="1" t="s">
        <v>145</v>
      </c>
      <c r="F156" s="2">
        <v>0</v>
      </c>
      <c r="G156" s="2">
        <v>0</v>
      </c>
      <c r="H156" s="2">
        <v>1993442</v>
      </c>
      <c r="I156" s="2">
        <v>1993442</v>
      </c>
      <c r="J156" s="2">
        <v>0</v>
      </c>
      <c r="K156" s="2">
        <v>10541</v>
      </c>
      <c r="L156" s="2">
        <v>0</v>
      </c>
      <c r="M156" s="2">
        <v>2003983</v>
      </c>
      <c r="N156" s="2">
        <v>2003983</v>
      </c>
      <c r="O156" s="300">
        <v>0.40060000000000001</v>
      </c>
      <c r="P156" s="101"/>
      <c r="Q156" s="6">
        <f t="shared" si="4"/>
        <v>8005391</v>
      </c>
      <c r="R156" s="6">
        <v>8005391</v>
      </c>
      <c r="S156">
        <v>8005391</v>
      </c>
      <c r="T156" s="6">
        <f t="shared" si="5"/>
        <v>0</v>
      </c>
    </row>
    <row r="157" spans="1:20" x14ac:dyDescent="0.25">
      <c r="A157" s="1">
        <v>2023</v>
      </c>
      <c r="B157" s="1" t="s">
        <v>11</v>
      </c>
      <c r="C157" s="1">
        <v>23</v>
      </c>
      <c r="D157" s="1" t="s">
        <v>167</v>
      </c>
      <c r="E157" s="1" t="s">
        <v>146</v>
      </c>
      <c r="F157" s="2">
        <v>0</v>
      </c>
      <c r="G157" s="2">
        <v>0</v>
      </c>
      <c r="H157" s="2">
        <v>0</v>
      </c>
      <c r="I157" s="2">
        <v>0</v>
      </c>
      <c r="J157" s="2">
        <v>0</v>
      </c>
      <c r="K157" s="2">
        <v>1589482</v>
      </c>
      <c r="L157" s="2">
        <v>0</v>
      </c>
      <c r="M157" s="2">
        <v>1589482</v>
      </c>
      <c r="N157" s="2">
        <v>1589482</v>
      </c>
      <c r="O157" s="300">
        <v>0.31769999999999998</v>
      </c>
      <c r="P157" s="101"/>
      <c r="Q157" s="6">
        <f t="shared" si="4"/>
        <v>4768446</v>
      </c>
      <c r="R157" s="6">
        <v>4768446</v>
      </c>
      <c r="S157">
        <v>4768446</v>
      </c>
      <c r="T157" s="6">
        <f t="shared" si="5"/>
        <v>0</v>
      </c>
    </row>
    <row r="158" spans="1:20" x14ac:dyDescent="0.25">
      <c r="A158" s="1">
        <v>2023</v>
      </c>
      <c r="B158" s="1" t="s">
        <v>11</v>
      </c>
      <c r="C158" s="1">
        <v>23</v>
      </c>
      <c r="D158" s="1" t="s">
        <v>167</v>
      </c>
      <c r="E158" s="1" t="s">
        <v>99</v>
      </c>
      <c r="F158" s="2">
        <v>0</v>
      </c>
      <c r="G158" s="2">
        <v>0</v>
      </c>
      <c r="H158" s="2">
        <v>287512</v>
      </c>
      <c r="I158" s="2">
        <v>287512</v>
      </c>
      <c r="J158" s="2">
        <v>0</v>
      </c>
      <c r="K158" s="2">
        <v>0</v>
      </c>
      <c r="L158" s="2">
        <v>0</v>
      </c>
      <c r="M158" s="2">
        <v>287512</v>
      </c>
      <c r="N158" s="2">
        <v>287512</v>
      </c>
      <c r="O158" s="300">
        <v>5.7500000000000002E-2</v>
      </c>
      <c r="P158" s="101"/>
      <c r="Q158" s="6">
        <f t="shared" si="4"/>
        <v>1150048</v>
      </c>
      <c r="R158" s="6">
        <v>1150048</v>
      </c>
      <c r="S158">
        <v>1150048</v>
      </c>
      <c r="T158" s="6">
        <f t="shared" si="5"/>
        <v>0</v>
      </c>
    </row>
    <row r="159" spans="1:20" x14ac:dyDescent="0.25">
      <c r="A159" s="1">
        <v>2023</v>
      </c>
      <c r="B159" s="1" t="s">
        <v>11</v>
      </c>
      <c r="C159" s="1">
        <v>23</v>
      </c>
      <c r="D159" s="1" t="s">
        <v>167</v>
      </c>
      <c r="E159" s="1" t="s">
        <v>147</v>
      </c>
      <c r="F159" s="2">
        <v>0</v>
      </c>
      <c r="G159" s="2">
        <v>0</v>
      </c>
      <c r="H159" s="2">
        <v>0</v>
      </c>
      <c r="I159" s="2">
        <v>0</v>
      </c>
      <c r="J159" s="2">
        <v>0</v>
      </c>
      <c r="K159" s="2">
        <v>0</v>
      </c>
      <c r="L159" s="2">
        <v>0</v>
      </c>
      <c r="M159" s="2">
        <v>0</v>
      </c>
      <c r="N159" s="2">
        <v>0</v>
      </c>
      <c r="O159" s="300">
        <v>0</v>
      </c>
      <c r="P159" s="101"/>
      <c r="Q159" s="6">
        <f t="shared" si="4"/>
        <v>0</v>
      </c>
      <c r="R159" s="6">
        <v>0</v>
      </c>
      <c r="S159">
        <v>0</v>
      </c>
      <c r="T159" s="6">
        <f t="shared" si="5"/>
        <v>0</v>
      </c>
    </row>
    <row r="160" spans="1:20" x14ac:dyDescent="0.25">
      <c r="A160" s="1">
        <v>2023</v>
      </c>
      <c r="B160" s="1" t="s">
        <v>11</v>
      </c>
      <c r="C160" s="1">
        <v>23</v>
      </c>
      <c r="D160" s="1" t="s">
        <v>167</v>
      </c>
      <c r="E160" s="1" t="s">
        <v>148</v>
      </c>
      <c r="F160" s="2">
        <v>0</v>
      </c>
      <c r="G160" s="2">
        <v>0</v>
      </c>
      <c r="H160" s="2">
        <v>0</v>
      </c>
      <c r="I160" s="2">
        <v>0</v>
      </c>
      <c r="J160" s="2">
        <v>0</v>
      </c>
      <c r="K160" s="2">
        <v>0</v>
      </c>
      <c r="L160" s="2">
        <v>0</v>
      </c>
      <c r="M160" s="2">
        <v>0</v>
      </c>
      <c r="N160" s="2">
        <v>0</v>
      </c>
      <c r="O160" s="300">
        <v>0</v>
      </c>
      <c r="P160" s="101"/>
      <c r="Q160" s="6">
        <f t="shared" si="4"/>
        <v>0</v>
      </c>
      <c r="R160" s="6">
        <v>0</v>
      </c>
      <c r="S160">
        <v>0</v>
      </c>
      <c r="T160" s="6">
        <f t="shared" si="5"/>
        <v>0</v>
      </c>
    </row>
    <row r="161" spans="1:20" x14ac:dyDescent="0.25">
      <c r="A161" s="1">
        <v>2023</v>
      </c>
      <c r="B161" s="1" t="s">
        <v>11</v>
      </c>
      <c r="C161" s="1">
        <v>23</v>
      </c>
      <c r="D161" s="1" t="s">
        <v>167</v>
      </c>
      <c r="E161" s="1" t="s">
        <v>149</v>
      </c>
      <c r="F161" s="2">
        <v>0</v>
      </c>
      <c r="G161" s="2">
        <v>0</v>
      </c>
      <c r="H161" s="2">
        <v>0</v>
      </c>
      <c r="I161" s="2">
        <v>0</v>
      </c>
      <c r="J161" s="2">
        <v>0</v>
      </c>
      <c r="K161" s="2">
        <v>0</v>
      </c>
      <c r="L161" s="2">
        <v>0</v>
      </c>
      <c r="M161" s="2">
        <v>0</v>
      </c>
      <c r="N161" s="2">
        <v>0</v>
      </c>
      <c r="O161" s="300">
        <v>0</v>
      </c>
      <c r="P161" s="101"/>
      <c r="Q161" s="6">
        <f t="shared" si="4"/>
        <v>0</v>
      </c>
      <c r="R161" s="6">
        <v>0</v>
      </c>
      <c r="S161">
        <v>0</v>
      </c>
      <c r="T161" s="6">
        <f t="shared" si="5"/>
        <v>0</v>
      </c>
    </row>
    <row r="162" spans="1:20" x14ac:dyDescent="0.25">
      <c r="A162" s="1">
        <v>2023</v>
      </c>
      <c r="B162" s="1" t="s">
        <v>11</v>
      </c>
      <c r="C162" s="1">
        <v>23</v>
      </c>
      <c r="D162" s="1" t="s">
        <v>167</v>
      </c>
      <c r="E162" s="1" t="s">
        <v>150</v>
      </c>
      <c r="F162" s="2">
        <v>0</v>
      </c>
      <c r="G162" s="2">
        <v>0</v>
      </c>
      <c r="H162" s="2">
        <v>0</v>
      </c>
      <c r="I162" s="2">
        <v>0</v>
      </c>
      <c r="J162" s="2">
        <v>0</v>
      </c>
      <c r="K162" s="2">
        <v>118149</v>
      </c>
      <c r="L162" s="2">
        <v>0</v>
      </c>
      <c r="M162" s="2">
        <v>118149</v>
      </c>
      <c r="N162" s="2">
        <v>118149</v>
      </c>
      <c r="O162" s="300">
        <v>2.3599999999999999E-2</v>
      </c>
      <c r="P162" s="101"/>
      <c r="Q162" s="6">
        <f t="shared" si="4"/>
        <v>354447</v>
      </c>
      <c r="R162" s="6">
        <v>354447</v>
      </c>
      <c r="S162">
        <v>354447</v>
      </c>
      <c r="T162" s="6">
        <f t="shared" si="5"/>
        <v>0</v>
      </c>
    </row>
    <row r="163" spans="1:20" x14ac:dyDescent="0.25">
      <c r="A163" s="1">
        <v>2023</v>
      </c>
      <c r="B163" s="1" t="s">
        <v>11</v>
      </c>
      <c r="C163" s="1">
        <v>23</v>
      </c>
      <c r="D163" s="1" t="s">
        <v>167</v>
      </c>
      <c r="E163" s="1" t="s">
        <v>151</v>
      </c>
      <c r="F163" s="2">
        <v>0</v>
      </c>
      <c r="G163" s="2">
        <v>0</v>
      </c>
      <c r="H163" s="2">
        <v>0</v>
      </c>
      <c r="I163" s="2">
        <v>0</v>
      </c>
      <c r="J163" s="2">
        <v>0</v>
      </c>
      <c r="K163" s="2">
        <v>0</v>
      </c>
      <c r="L163" s="2">
        <v>0</v>
      </c>
      <c r="M163" s="2">
        <v>0</v>
      </c>
      <c r="N163" s="2">
        <v>0</v>
      </c>
      <c r="O163" s="300">
        <v>0</v>
      </c>
      <c r="P163" s="101"/>
      <c r="Q163" s="6">
        <f t="shared" si="4"/>
        <v>0</v>
      </c>
      <c r="R163" s="6">
        <v>0</v>
      </c>
      <c r="S163">
        <v>0</v>
      </c>
      <c r="T163" s="6">
        <f t="shared" si="5"/>
        <v>0</v>
      </c>
    </row>
    <row r="164" spans="1:20" x14ac:dyDescent="0.25">
      <c r="A164" s="1">
        <v>2023</v>
      </c>
      <c r="B164" s="1" t="s">
        <v>11</v>
      </c>
      <c r="C164" s="1">
        <v>23</v>
      </c>
      <c r="D164" s="1" t="s">
        <v>167</v>
      </c>
      <c r="E164" s="1" t="s">
        <v>152</v>
      </c>
      <c r="F164" s="2">
        <v>0</v>
      </c>
      <c r="G164" s="2">
        <v>0</v>
      </c>
      <c r="H164" s="2">
        <v>0</v>
      </c>
      <c r="I164" s="2">
        <v>0</v>
      </c>
      <c r="J164" s="2">
        <v>0</v>
      </c>
      <c r="K164" s="2">
        <v>0</v>
      </c>
      <c r="L164" s="2">
        <v>0</v>
      </c>
      <c r="M164" s="2">
        <v>0</v>
      </c>
      <c r="N164" s="2">
        <v>0</v>
      </c>
      <c r="O164" s="300">
        <v>0</v>
      </c>
      <c r="P164" s="101"/>
      <c r="Q164" s="6">
        <f t="shared" si="4"/>
        <v>0</v>
      </c>
      <c r="R164" s="6">
        <v>0</v>
      </c>
      <c r="S164">
        <v>0</v>
      </c>
      <c r="T164" s="6">
        <f t="shared" si="5"/>
        <v>0</v>
      </c>
    </row>
    <row r="165" spans="1:20" x14ac:dyDescent="0.25">
      <c r="A165" s="1">
        <v>2023</v>
      </c>
      <c r="B165" s="1" t="s">
        <v>11</v>
      </c>
      <c r="C165" s="1">
        <v>23</v>
      </c>
      <c r="D165" s="1" t="s">
        <v>167</v>
      </c>
      <c r="E165" s="1" t="s">
        <v>94</v>
      </c>
      <c r="F165" s="2">
        <v>0</v>
      </c>
      <c r="G165" s="2">
        <v>0</v>
      </c>
      <c r="H165" s="2">
        <v>0</v>
      </c>
      <c r="I165" s="2">
        <v>0</v>
      </c>
      <c r="J165" s="2">
        <v>0</v>
      </c>
      <c r="K165" s="2">
        <v>535628</v>
      </c>
      <c r="L165" s="2">
        <v>0</v>
      </c>
      <c r="M165" s="2">
        <v>535628</v>
      </c>
      <c r="N165" s="2">
        <v>535628</v>
      </c>
      <c r="O165" s="300">
        <v>0.1071</v>
      </c>
      <c r="P165" s="101"/>
      <c r="Q165" s="6">
        <f t="shared" si="4"/>
        <v>1606884</v>
      </c>
      <c r="R165" s="6">
        <v>1606884</v>
      </c>
      <c r="S165">
        <v>1606884</v>
      </c>
      <c r="T165" s="6">
        <f t="shared" si="5"/>
        <v>0</v>
      </c>
    </row>
    <row r="166" spans="1:20" x14ac:dyDescent="0.25">
      <c r="A166" s="1">
        <v>2023</v>
      </c>
      <c r="B166" s="1" t="s">
        <v>11</v>
      </c>
      <c r="C166" s="1">
        <v>23</v>
      </c>
      <c r="D166" s="1" t="s">
        <v>167</v>
      </c>
      <c r="E166" s="1" t="s">
        <v>157</v>
      </c>
      <c r="F166" s="2">
        <v>274185</v>
      </c>
      <c r="G166" s="2">
        <v>0</v>
      </c>
      <c r="H166" s="2">
        <v>0</v>
      </c>
      <c r="I166" s="2">
        <v>274185</v>
      </c>
      <c r="J166" s="2">
        <v>168033</v>
      </c>
      <c r="K166" s="2">
        <v>0</v>
      </c>
      <c r="L166" s="2">
        <v>442218</v>
      </c>
      <c r="M166" s="2">
        <v>0</v>
      </c>
      <c r="N166" s="2">
        <v>442218</v>
      </c>
      <c r="O166" s="300">
        <v>8.8400000000000006E-2</v>
      </c>
      <c r="P166" s="101"/>
      <c r="Q166" s="6">
        <f t="shared" si="4"/>
        <v>1600839</v>
      </c>
      <c r="R166" s="6">
        <v>1600839</v>
      </c>
      <c r="S166">
        <v>1600839</v>
      </c>
      <c r="T166" s="6">
        <f t="shared" si="5"/>
        <v>0</v>
      </c>
    </row>
    <row r="167" spans="1:20" x14ac:dyDescent="0.25">
      <c r="A167" s="1">
        <v>2023</v>
      </c>
      <c r="B167" s="1" t="s">
        <v>11</v>
      </c>
      <c r="C167" s="1">
        <v>26</v>
      </c>
      <c r="D167" s="1" t="s">
        <v>168</v>
      </c>
      <c r="E167" s="1" t="s">
        <v>89</v>
      </c>
      <c r="F167" s="2">
        <v>0</v>
      </c>
      <c r="G167" s="2">
        <v>0</v>
      </c>
      <c r="H167" s="2">
        <v>0</v>
      </c>
      <c r="I167" s="2">
        <v>0</v>
      </c>
      <c r="J167" s="2">
        <v>0</v>
      </c>
      <c r="K167" s="2">
        <v>0</v>
      </c>
      <c r="L167" s="2">
        <v>0</v>
      </c>
      <c r="M167" s="2">
        <v>0</v>
      </c>
      <c r="N167" s="2">
        <v>0</v>
      </c>
      <c r="O167" s="300">
        <v>0</v>
      </c>
      <c r="P167" s="101"/>
      <c r="Q167" s="6">
        <f t="shared" si="4"/>
        <v>0</v>
      </c>
      <c r="R167" s="6">
        <v>0</v>
      </c>
      <c r="S167">
        <v>0</v>
      </c>
      <c r="T167" s="6">
        <f t="shared" si="5"/>
        <v>0</v>
      </c>
    </row>
    <row r="168" spans="1:20" x14ac:dyDescent="0.25">
      <c r="A168" s="1">
        <v>2023</v>
      </c>
      <c r="B168" s="1" t="s">
        <v>11</v>
      </c>
      <c r="C168" s="1">
        <v>26</v>
      </c>
      <c r="D168" s="1" t="s">
        <v>168</v>
      </c>
      <c r="E168" s="1" t="s">
        <v>88</v>
      </c>
      <c r="F168" s="2">
        <v>0</v>
      </c>
      <c r="G168" s="2">
        <v>0</v>
      </c>
      <c r="H168" s="2">
        <v>0</v>
      </c>
      <c r="I168" s="2">
        <v>0</v>
      </c>
      <c r="J168" s="2">
        <v>0</v>
      </c>
      <c r="K168" s="2">
        <v>0</v>
      </c>
      <c r="L168" s="2">
        <v>0</v>
      </c>
      <c r="M168" s="2">
        <v>0</v>
      </c>
      <c r="N168" s="2">
        <v>0</v>
      </c>
      <c r="O168" s="300">
        <v>0</v>
      </c>
      <c r="P168" s="101"/>
      <c r="Q168" s="6">
        <f t="shared" si="4"/>
        <v>0</v>
      </c>
      <c r="R168" s="6">
        <v>0</v>
      </c>
      <c r="S168">
        <v>0</v>
      </c>
      <c r="T168" s="6">
        <f t="shared" si="5"/>
        <v>0</v>
      </c>
    </row>
    <row r="169" spans="1:20" x14ac:dyDescent="0.25">
      <c r="A169" s="1">
        <v>2023</v>
      </c>
      <c r="B169" s="1" t="s">
        <v>11</v>
      </c>
      <c r="C169" s="1">
        <v>26</v>
      </c>
      <c r="D169" s="1" t="s">
        <v>168</v>
      </c>
      <c r="E169" s="1" t="s">
        <v>86</v>
      </c>
      <c r="F169" s="2">
        <v>0</v>
      </c>
      <c r="G169" s="2">
        <v>0</v>
      </c>
      <c r="H169" s="2">
        <v>0</v>
      </c>
      <c r="I169" s="2">
        <v>0</v>
      </c>
      <c r="J169" s="2">
        <v>0</v>
      </c>
      <c r="K169" s="2">
        <v>0</v>
      </c>
      <c r="L169" s="2">
        <v>0</v>
      </c>
      <c r="M169" s="2">
        <v>0</v>
      </c>
      <c r="N169" s="2">
        <v>0</v>
      </c>
      <c r="O169" s="300">
        <v>0</v>
      </c>
      <c r="P169" s="101"/>
      <c r="Q169" s="6">
        <f t="shared" si="4"/>
        <v>0</v>
      </c>
      <c r="R169" s="6">
        <v>0</v>
      </c>
      <c r="S169">
        <v>0</v>
      </c>
      <c r="T169" s="6">
        <f t="shared" si="5"/>
        <v>0</v>
      </c>
    </row>
    <row r="170" spans="1:20" x14ac:dyDescent="0.25">
      <c r="A170" s="1">
        <v>2023</v>
      </c>
      <c r="B170" s="1" t="s">
        <v>11</v>
      </c>
      <c r="C170" s="1">
        <v>26</v>
      </c>
      <c r="D170" s="1" t="s">
        <v>168</v>
      </c>
      <c r="E170" s="1" t="s">
        <v>93</v>
      </c>
      <c r="F170" s="2">
        <v>0</v>
      </c>
      <c r="G170" s="2">
        <v>0</v>
      </c>
      <c r="H170" s="2">
        <v>0</v>
      </c>
      <c r="I170" s="2">
        <v>0</v>
      </c>
      <c r="J170" s="2">
        <v>0</v>
      </c>
      <c r="K170" s="2">
        <v>0</v>
      </c>
      <c r="L170" s="2">
        <v>0</v>
      </c>
      <c r="M170" s="2">
        <v>0</v>
      </c>
      <c r="N170" s="2">
        <v>0</v>
      </c>
      <c r="O170" s="300">
        <v>0</v>
      </c>
      <c r="P170" s="101"/>
      <c r="Q170" s="6">
        <f t="shared" si="4"/>
        <v>0</v>
      </c>
      <c r="R170" s="6">
        <v>0</v>
      </c>
      <c r="S170">
        <v>0</v>
      </c>
      <c r="T170" s="6">
        <f t="shared" si="5"/>
        <v>0</v>
      </c>
    </row>
    <row r="171" spans="1:20" x14ac:dyDescent="0.25">
      <c r="A171" s="1">
        <v>2023</v>
      </c>
      <c r="B171" s="1" t="s">
        <v>11</v>
      </c>
      <c r="C171" s="1">
        <v>26</v>
      </c>
      <c r="D171" s="1" t="s">
        <v>168</v>
      </c>
      <c r="E171" s="1" t="s">
        <v>145</v>
      </c>
      <c r="F171" s="2">
        <v>0</v>
      </c>
      <c r="G171" s="2">
        <v>0</v>
      </c>
      <c r="H171" s="2">
        <v>17290</v>
      </c>
      <c r="I171" s="2">
        <v>17290</v>
      </c>
      <c r="J171" s="2">
        <v>0</v>
      </c>
      <c r="K171" s="2">
        <v>0</v>
      </c>
      <c r="L171" s="2">
        <v>0</v>
      </c>
      <c r="M171" s="2">
        <v>17290</v>
      </c>
      <c r="N171" s="2">
        <v>17290</v>
      </c>
      <c r="O171" s="300">
        <v>0.77659999999999996</v>
      </c>
      <c r="P171" s="101"/>
      <c r="Q171" s="6">
        <f t="shared" si="4"/>
        <v>69160</v>
      </c>
      <c r="R171" s="6">
        <v>69160</v>
      </c>
      <c r="S171">
        <v>69160</v>
      </c>
      <c r="T171" s="6">
        <f t="shared" si="5"/>
        <v>0</v>
      </c>
    </row>
    <row r="172" spans="1:20" x14ac:dyDescent="0.25">
      <c r="A172" s="1">
        <v>2023</v>
      </c>
      <c r="B172" s="1" t="s">
        <v>11</v>
      </c>
      <c r="C172" s="1">
        <v>26</v>
      </c>
      <c r="D172" s="1" t="s">
        <v>168</v>
      </c>
      <c r="E172" s="1" t="s">
        <v>146</v>
      </c>
      <c r="F172" s="2">
        <v>0</v>
      </c>
      <c r="G172" s="2">
        <v>0</v>
      </c>
      <c r="H172" s="2">
        <v>0</v>
      </c>
      <c r="I172" s="2">
        <v>0</v>
      </c>
      <c r="J172" s="2">
        <v>0</v>
      </c>
      <c r="K172" s="2">
        <v>0</v>
      </c>
      <c r="L172" s="2">
        <v>0</v>
      </c>
      <c r="M172" s="2">
        <v>0</v>
      </c>
      <c r="N172" s="2">
        <v>0</v>
      </c>
      <c r="O172" s="300">
        <v>0</v>
      </c>
      <c r="P172" s="101"/>
      <c r="Q172" s="6">
        <f t="shared" si="4"/>
        <v>0</v>
      </c>
      <c r="R172" s="6">
        <v>0</v>
      </c>
      <c r="S172">
        <v>0</v>
      </c>
      <c r="T172" s="6">
        <f t="shared" si="5"/>
        <v>0</v>
      </c>
    </row>
    <row r="173" spans="1:20" x14ac:dyDescent="0.25">
      <c r="A173" s="1">
        <v>2023</v>
      </c>
      <c r="B173" s="1" t="s">
        <v>11</v>
      </c>
      <c r="C173" s="1">
        <v>26</v>
      </c>
      <c r="D173" s="1" t="s">
        <v>168</v>
      </c>
      <c r="E173" s="1" t="s">
        <v>99</v>
      </c>
      <c r="F173" s="2">
        <v>0</v>
      </c>
      <c r="G173" s="2">
        <v>0</v>
      </c>
      <c r="H173" s="2">
        <v>2494</v>
      </c>
      <c r="I173" s="2">
        <v>2494</v>
      </c>
      <c r="J173" s="2">
        <v>0</v>
      </c>
      <c r="K173" s="2">
        <v>0</v>
      </c>
      <c r="L173" s="2">
        <v>0</v>
      </c>
      <c r="M173" s="2">
        <v>2494</v>
      </c>
      <c r="N173" s="2">
        <v>2494</v>
      </c>
      <c r="O173" s="300">
        <v>0.112</v>
      </c>
      <c r="P173" s="101"/>
      <c r="Q173" s="6">
        <f t="shared" si="4"/>
        <v>9976</v>
      </c>
      <c r="R173" s="6">
        <v>9976</v>
      </c>
      <c r="S173">
        <v>9976</v>
      </c>
      <c r="T173" s="6">
        <f t="shared" si="5"/>
        <v>0</v>
      </c>
    </row>
    <row r="174" spans="1:20" x14ac:dyDescent="0.25">
      <c r="A174" s="1">
        <v>2023</v>
      </c>
      <c r="B174" s="1" t="s">
        <v>11</v>
      </c>
      <c r="C174" s="1">
        <v>26</v>
      </c>
      <c r="D174" s="1" t="s">
        <v>168</v>
      </c>
      <c r="E174" s="1" t="s">
        <v>147</v>
      </c>
      <c r="F174" s="2">
        <v>0</v>
      </c>
      <c r="G174" s="2">
        <v>0</v>
      </c>
      <c r="H174" s="2">
        <v>0</v>
      </c>
      <c r="I174" s="2">
        <v>0</v>
      </c>
      <c r="J174" s="2">
        <v>0</v>
      </c>
      <c r="K174" s="2">
        <v>0</v>
      </c>
      <c r="L174" s="2">
        <v>0</v>
      </c>
      <c r="M174" s="2">
        <v>0</v>
      </c>
      <c r="N174" s="2">
        <v>0</v>
      </c>
      <c r="O174" s="300">
        <v>0</v>
      </c>
      <c r="P174" s="101"/>
      <c r="Q174" s="6">
        <f t="shared" si="4"/>
        <v>0</v>
      </c>
      <c r="R174" s="6">
        <v>0</v>
      </c>
      <c r="S174">
        <v>0</v>
      </c>
      <c r="T174" s="6">
        <f t="shared" si="5"/>
        <v>0</v>
      </c>
    </row>
    <row r="175" spans="1:20" x14ac:dyDescent="0.25">
      <c r="A175" s="1">
        <v>2023</v>
      </c>
      <c r="B175" s="1" t="s">
        <v>11</v>
      </c>
      <c r="C175" s="1">
        <v>26</v>
      </c>
      <c r="D175" s="1" t="s">
        <v>168</v>
      </c>
      <c r="E175" s="1" t="s">
        <v>148</v>
      </c>
      <c r="F175" s="2">
        <v>0</v>
      </c>
      <c r="G175" s="2">
        <v>0</v>
      </c>
      <c r="H175" s="2">
        <v>0</v>
      </c>
      <c r="I175" s="2">
        <v>0</v>
      </c>
      <c r="J175" s="2">
        <v>0</v>
      </c>
      <c r="K175" s="2">
        <v>0</v>
      </c>
      <c r="L175" s="2">
        <v>0</v>
      </c>
      <c r="M175" s="2">
        <v>0</v>
      </c>
      <c r="N175" s="2">
        <v>0</v>
      </c>
      <c r="O175" s="300">
        <v>0</v>
      </c>
      <c r="P175" s="101"/>
      <c r="Q175" s="6">
        <f t="shared" si="4"/>
        <v>0</v>
      </c>
      <c r="R175" s="6">
        <v>0</v>
      </c>
      <c r="S175">
        <v>0</v>
      </c>
      <c r="T175" s="6">
        <f t="shared" si="5"/>
        <v>0</v>
      </c>
    </row>
    <row r="176" spans="1:20" x14ac:dyDescent="0.25">
      <c r="A176" s="1">
        <v>2023</v>
      </c>
      <c r="B176" s="1" t="s">
        <v>11</v>
      </c>
      <c r="C176" s="1">
        <v>26</v>
      </c>
      <c r="D176" s="1" t="s">
        <v>168</v>
      </c>
      <c r="E176" s="1" t="s">
        <v>149</v>
      </c>
      <c r="F176" s="2">
        <v>0</v>
      </c>
      <c r="G176" s="2">
        <v>0</v>
      </c>
      <c r="H176" s="2">
        <v>0</v>
      </c>
      <c r="I176" s="2">
        <v>0</v>
      </c>
      <c r="J176" s="2">
        <v>0</v>
      </c>
      <c r="K176" s="2">
        <v>0</v>
      </c>
      <c r="L176" s="2">
        <v>0</v>
      </c>
      <c r="M176" s="2">
        <v>0</v>
      </c>
      <c r="N176" s="2">
        <v>0</v>
      </c>
      <c r="O176" s="300">
        <v>0</v>
      </c>
      <c r="P176" s="101"/>
      <c r="Q176" s="6">
        <f t="shared" si="4"/>
        <v>0</v>
      </c>
      <c r="R176" s="6">
        <v>0</v>
      </c>
      <c r="S176">
        <v>0</v>
      </c>
      <c r="T176" s="6">
        <f t="shared" si="5"/>
        <v>0</v>
      </c>
    </row>
    <row r="177" spans="1:20" x14ac:dyDescent="0.25">
      <c r="A177" s="1">
        <v>2023</v>
      </c>
      <c r="B177" s="1" t="s">
        <v>11</v>
      </c>
      <c r="C177" s="1">
        <v>26</v>
      </c>
      <c r="D177" s="1" t="s">
        <v>168</v>
      </c>
      <c r="E177" s="1" t="s">
        <v>150</v>
      </c>
      <c r="F177" s="2">
        <v>0</v>
      </c>
      <c r="G177" s="2">
        <v>0</v>
      </c>
      <c r="H177" s="2">
        <v>0</v>
      </c>
      <c r="I177" s="2">
        <v>0</v>
      </c>
      <c r="J177" s="2">
        <v>0</v>
      </c>
      <c r="K177" s="2">
        <v>0</v>
      </c>
      <c r="L177" s="2">
        <v>0</v>
      </c>
      <c r="M177" s="2">
        <v>0</v>
      </c>
      <c r="N177" s="2">
        <v>0</v>
      </c>
      <c r="O177" s="300">
        <v>0</v>
      </c>
      <c r="P177" s="101"/>
      <c r="Q177" s="6">
        <f t="shared" si="4"/>
        <v>0</v>
      </c>
      <c r="R177" s="6">
        <v>0</v>
      </c>
      <c r="S177">
        <v>0</v>
      </c>
      <c r="T177" s="6">
        <f t="shared" si="5"/>
        <v>0</v>
      </c>
    </row>
    <row r="178" spans="1:20" x14ac:dyDescent="0.25">
      <c r="A178" s="1">
        <v>2023</v>
      </c>
      <c r="B178" s="1" t="s">
        <v>11</v>
      </c>
      <c r="C178" s="1">
        <v>26</v>
      </c>
      <c r="D178" s="1" t="s">
        <v>168</v>
      </c>
      <c r="E178" s="1" t="s">
        <v>151</v>
      </c>
      <c r="F178" s="2">
        <v>0</v>
      </c>
      <c r="G178" s="2">
        <v>0</v>
      </c>
      <c r="H178" s="2">
        <v>0</v>
      </c>
      <c r="I178" s="2">
        <v>0</v>
      </c>
      <c r="J178" s="2">
        <v>0</v>
      </c>
      <c r="K178" s="2">
        <v>0</v>
      </c>
      <c r="L178" s="2">
        <v>0</v>
      </c>
      <c r="M178" s="2">
        <v>0</v>
      </c>
      <c r="N178" s="2">
        <v>0</v>
      </c>
      <c r="O178" s="300">
        <v>0</v>
      </c>
      <c r="P178" s="101"/>
      <c r="Q178" s="6">
        <f t="shared" si="4"/>
        <v>0</v>
      </c>
      <c r="R178" s="6">
        <v>0</v>
      </c>
      <c r="S178">
        <v>0</v>
      </c>
      <c r="T178" s="6">
        <f t="shared" si="5"/>
        <v>0</v>
      </c>
    </row>
    <row r="179" spans="1:20" x14ac:dyDescent="0.25">
      <c r="A179" s="1">
        <v>2023</v>
      </c>
      <c r="B179" s="1" t="s">
        <v>11</v>
      </c>
      <c r="C179" s="1">
        <v>26</v>
      </c>
      <c r="D179" s="1" t="s">
        <v>168</v>
      </c>
      <c r="E179" s="1" t="s">
        <v>152</v>
      </c>
      <c r="F179" s="2">
        <v>0</v>
      </c>
      <c r="G179" s="2">
        <v>0</v>
      </c>
      <c r="H179" s="2">
        <v>0</v>
      </c>
      <c r="I179" s="2">
        <v>0</v>
      </c>
      <c r="J179" s="2">
        <v>0</v>
      </c>
      <c r="K179" s="2">
        <v>0</v>
      </c>
      <c r="L179" s="2">
        <v>0</v>
      </c>
      <c r="M179" s="2">
        <v>0</v>
      </c>
      <c r="N179" s="2">
        <v>0</v>
      </c>
      <c r="O179" s="300">
        <v>0</v>
      </c>
      <c r="P179" s="101"/>
      <c r="Q179" s="6">
        <f t="shared" si="4"/>
        <v>0</v>
      </c>
      <c r="R179" s="6">
        <v>0</v>
      </c>
      <c r="S179">
        <v>0</v>
      </c>
      <c r="T179" s="6">
        <f t="shared" si="5"/>
        <v>0</v>
      </c>
    </row>
    <row r="180" spans="1:20" x14ac:dyDescent="0.25">
      <c r="A180" s="1">
        <v>2023</v>
      </c>
      <c r="B180" s="1" t="s">
        <v>11</v>
      </c>
      <c r="C180" s="1">
        <v>26</v>
      </c>
      <c r="D180" s="1" t="s">
        <v>168</v>
      </c>
      <c r="E180" s="1" t="s">
        <v>94</v>
      </c>
      <c r="F180" s="2">
        <v>0</v>
      </c>
      <c r="G180" s="2">
        <v>0</v>
      </c>
      <c r="H180" s="2">
        <v>0</v>
      </c>
      <c r="I180" s="2">
        <v>0</v>
      </c>
      <c r="J180" s="2">
        <v>0</v>
      </c>
      <c r="K180" s="2">
        <v>0</v>
      </c>
      <c r="L180" s="2">
        <v>0</v>
      </c>
      <c r="M180" s="2">
        <v>0</v>
      </c>
      <c r="N180" s="2">
        <v>0</v>
      </c>
      <c r="O180" s="300">
        <v>0</v>
      </c>
      <c r="P180" s="101"/>
      <c r="Q180" s="6">
        <f t="shared" si="4"/>
        <v>0</v>
      </c>
      <c r="R180" s="6">
        <v>0</v>
      </c>
      <c r="S180">
        <v>0</v>
      </c>
      <c r="T180" s="6">
        <f t="shared" si="5"/>
        <v>0</v>
      </c>
    </row>
    <row r="181" spans="1:20" x14ac:dyDescent="0.25">
      <c r="A181" s="1">
        <v>2023</v>
      </c>
      <c r="B181" s="1" t="s">
        <v>11</v>
      </c>
      <c r="C181" s="1">
        <v>26</v>
      </c>
      <c r="D181" s="1" t="s">
        <v>168</v>
      </c>
      <c r="E181" s="1" t="s">
        <v>157</v>
      </c>
      <c r="F181" s="2">
        <v>2378</v>
      </c>
      <c r="G181" s="2">
        <v>0</v>
      </c>
      <c r="H181" s="2">
        <v>0</v>
      </c>
      <c r="I181" s="2">
        <v>2378</v>
      </c>
      <c r="J181" s="2">
        <v>101</v>
      </c>
      <c r="K181" s="2">
        <v>0</v>
      </c>
      <c r="L181" s="2">
        <v>2480</v>
      </c>
      <c r="M181" s="2">
        <v>0</v>
      </c>
      <c r="N181" s="2">
        <v>2480</v>
      </c>
      <c r="O181" s="300">
        <v>0.1114</v>
      </c>
      <c r="P181" s="101"/>
      <c r="Q181" s="6">
        <f t="shared" si="4"/>
        <v>9817</v>
      </c>
      <c r="R181" s="6">
        <v>9817</v>
      </c>
      <c r="S181">
        <v>9817</v>
      </c>
      <c r="T181" s="6">
        <f t="shared" si="5"/>
        <v>0</v>
      </c>
    </row>
    <row r="182" spans="1:20" x14ac:dyDescent="0.25">
      <c r="A182" s="1">
        <v>2023</v>
      </c>
      <c r="B182" s="1" t="s">
        <v>11</v>
      </c>
      <c r="C182" s="1">
        <v>32</v>
      </c>
      <c r="D182" s="1" t="s">
        <v>169</v>
      </c>
      <c r="E182" s="1" t="s">
        <v>89</v>
      </c>
      <c r="F182" s="2">
        <v>0</v>
      </c>
      <c r="G182" s="2">
        <v>0</v>
      </c>
      <c r="H182" s="2">
        <v>0</v>
      </c>
      <c r="I182" s="2">
        <v>0</v>
      </c>
      <c r="J182" s="2">
        <v>0</v>
      </c>
      <c r="K182" s="2">
        <v>0</v>
      </c>
      <c r="L182" s="2">
        <v>0</v>
      </c>
      <c r="M182" s="2">
        <v>0</v>
      </c>
      <c r="N182" s="2">
        <v>0</v>
      </c>
      <c r="O182" s="300">
        <v>0</v>
      </c>
      <c r="P182" s="101"/>
      <c r="Q182" s="6">
        <f t="shared" si="4"/>
        <v>0</v>
      </c>
      <c r="R182" s="6">
        <v>0</v>
      </c>
      <c r="S182">
        <v>0</v>
      </c>
      <c r="T182" s="6">
        <f t="shared" si="5"/>
        <v>0</v>
      </c>
    </row>
    <row r="183" spans="1:20" x14ac:dyDescent="0.25">
      <c r="A183" s="1">
        <v>2023</v>
      </c>
      <c r="B183" s="1" t="s">
        <v>11</v>
      </c>
      <c r="C183" s="1">
        <v>32</v>
      </c>
      <c r="D183" s="1" t="s">
        <v>169</v>
      </c>
      <c r="E183" s="1" t="s">
        <v>88</v>
      </c>
      <c r="F183" s="2">
        <v>0</v>
      </c>
      <c r="G183" s="2">
        <v>0</v>
      </c>
      <c r="H183" s="2">
        <v>0</v>
      </c>
      <c r="I183" s="2">
        <v>0</v>
      </c>
      <c r="J183" s="2">
        <v>0</v>
      </c>
      <c r="K183" s="2">
        <v>0</v>
      </c>
      <c r="L183" s="2">
        <v>0</v>
      </c>
      <c r="M183" s="2">
        <v>0</v>
      </c>
      <c r="N183" s="2">
        <v>0</v>
      </c>
      <c r="O183" s="300">
        <v>0</v>
      </c>
      <c r="P183" s="101"/>
      <c r="Q183" s="6">
        <f t="shared" si="4"/>
        <v>0</v>
      </c>
      <c r="R183" s="6">
        <v>0</v>
      </c>
      <c r="S183">
        <v>0</v>
      </c>
      <c r="T183" s="6">
        <f t="shared" si="5"/>
        <v>0</v>
      </c>
    </row>
    <row r="184" spans="1:20" x14ac:dyDescent="0.25">
      <c r="A184" s="1">
        <v>2023</v>
      </c>
      <c r="B184" s="1" t="s">
        <v>11</v>
      </c>
      <c r="C184" s="1">
        <v>32</v>
      </c>
      <c r="D184" s="1" t="s">
        <v>169</v>
      </c>
      <c r="E184" s="1" t="s">
        <v>86</v>
      </c>
      <c r="F184" s="2">
        <v>0</v>
      </c>
      <c r="G184" s="2">
        <v>0</v>
      </c>
      <c r="H184" s="2">
        <v>0</v>
      </c>
      <c r="I184" s="2">
        <v>0</v>
      </c>
      <c r="J184" s="2">
        <v>0</v>
      </c>
      <c r="K184" s="2">
        <v>0</v>
      </c>
      <c r="L184" s="2">
        <v>0</v>
      </c>
      <c r="M184" s="2">
        <v>0</v>
      </c>
      <c r="N184" s="2">
        <v>0</v>
      </c>
      <c r="O184" s="300">
        <v>0</v>
      </c>
      <c r="P184" s="101"/>
      <c r="Q184" s="6">
        <f t="shared" si="4"/>
        <v>0</v>
      </c>
      <c r="R184" s="6">
        <v>0</v>
      </c>
      <c r="S184">
        <v>0</v>
      </c>
      <c r="T184" s="6">
        <f t="shared" si="5"/>
        <v>0</v>
      </c>
    </row>
    <row r="185" spans="1:20" x14ac:dyDescent="0.25">
      <c r="A185" s="1">
        <v>2023</v>
      </c>
      <c r="B185" s="1" t="s">
        <v>11</v>
      </c>
      <c r="C185" s="1">
        <v>32</v>
      </c>
      <c r="D185" s="1" t="s">
        <v>169</v>
      </c>
      <c r="E185" s="1" t="s">
        <v>93</v>
      </c>
      <c r="F185" s="2">
        <v>0</v>
      </c>
      <c r="G185" s="2">
        <v>0</v>
      </c>
      <c r="H185" s="2">
        <v>0</v>
      </c>
      <c r="I185" s="2">
        <v>0</v>
      </c>
      <c r="J185" s="2">
        <v>0</v>
      </c>
      <c r="K185" s="2">
        <v>0</v>
      </c>
      <c r="L185" s="2">
        <v>0</v>
      </c>
      <c r="M185" s="2">
        <v>0</v>
      </c>
      <c r="N185" s="2">
        <v>0</v>
      </c>
      <c r="O185" s="300">
        <v>0</v>
      </c>
      <c r="P185" s="101"/>
      <c r="Q185" s="6">
        <f t="shared" si="4"/>
        <v>0</v>
      </c>
      <c r="R185" s="6">
        <v>0</v>
      </c>
      <c r="S185">
        <v>0</v>
      </c>
      <c r="T185" s="6">
        <f t="shared" si="5"/>
        <v>0</v>
      </c>
    </row>
    <row r="186" spans="1:20" x14ac:dyDescent="0.25">
      <c r="A186" s="1">
        <v>2023</v>
      </c>
      <c r="B186" s="1" t="s">
        <v>11</v>
      </c>
      <c r="C186" s="1">
        <v>32</v>
      </c>
      <c r="D186" s="1" t="s">
        <v>169</v>
      </c>
      <c r="E186" s="1" t="s">
        <v>145</v>
      </c>
      <c r="F186" s="2">
        <v>0</v>
      </c>
      <c r="G186" s="2">
        <v>0</v>
      </c>
      <c r="H186" s="2">
        <v>13214</v>
      </c>
      <c r="I186" s="2">
        <v>13214</v>
      </c>
      <c r="J186" s="2">
        <v>0</v>
      </c>
      <c r="K186" s="2">
        <v>0</v>
      </c>
      <c r="L186" s="2">
        <v>0</v>
      </c>
      <c r="M186" s="2">
        <v>13214</v>
      </c>
      <c r="N186" s="2">
        <v>13214</v>
      </c>
      <c r="O186" s="300">
        <v>0.7802</v>
      </c>
      <c r="P186" s="101"/>
      <c r="Q186" s="6">
        <f t="shared" si="4"/>
        <v>52856</v>
      </c>
      <c r="R186" s="6">
        <v>52856</v>
      </c>
      <c r="S186">
        <v>52856</v>
      </c>
      <c r="T186" s="6">
        <f t="shared" si="5"/>
        <v>0</v>
      </c>
    </row>
    <row r="187" spans="1:20" x14ac:dyDescent="0.25">
      <c r="A187" s="1">
        <v>2023</v>
      </c>
      <c r="B187" s="1" t="s">
        <v>11</v>
      </c>
      <c r="C187" s="1">
        <v>32</v>
      </c>
      <c r="D187" s="1" t="s">
        <v>169</v>
      </c>
      <c r="E187" s="1" t="s">
        <v>146</v>
      </c>
      <c r="F187" s="2">
        <v>0</v>
      </c>
      <c r="G187" s="2">
        <v>0</v>
      </c>
      <c r="H187" s="2">
        <v>0</v>
      </c>
      <c r="I187" s="2">
        <v>0</v>
      </c>
      <c r="J187" s="2">
        <v>0</v>
      </c>
      <c r="K187" s="2">
        <v>0</v>
      </c>
      <c r="L187" s="2">
        <v>0</v>
      </c>
      <c r="M187" s="2">
        <v>0</v>
      </c>
      <c r="N187" s="2">
        <v>0</v>
      </c>
      <c r="O187" s="300">
        <v>0</v>
      </c>
      <c r="P187" s="101"/>
      <c r="Q187" s="6">
        <f t="shared" si="4"/>
        <v>0</v>
      </c>
      <c r="R187" s="6">
        <v>0</v>
      </c>
      <c r="S187">
        <v>0</v>
      </c>
      <c r="T187" s="6">
        <f t="shared" si="5"/>
        <v>0</v>
      </c>
    </row>
    <row r="188" spans="1:20" x14ac:dyDescent="0.25">
      <c r="A188" s="1">
        <v>2023</v>
      </c>
      <c r="B188" s="1" t="s">
        <v>11</v>
      </c>
      <c r="C188" s="1">
        <v>32</v>
      </c>
      <c r="D188" s="1" t="s">
        <v>169</v>
      </c>
      <c r="E188" s="1" t="s">
        <v>99</v>
      </c>
      <c r="F188" s="2">
        <v>0</v>
      </c>
      <c r="G188" s="2">
        <v>0</v>
      </c>
      <c r="H188" s="2">
        <v>1906</v>
      </c>
      <c r="I188" s="2">
        <v>1906</v>
      </c>
      <c r="J188" s="2">
        <v>0</v>
      </c>
      <c r="K188" s="2">
        <v>0</v>
      </c>
      <c r="L188" s="2">
        <v>0</v>
      </c>
      <c r="M188" s="2">
        <v>1906</v>
      </c>
      <c r="N188" s="2">
        <v>1906</v>
      </c>
      <c r="O188" s="300">
        <v>0.1125</v>
      </c>
      <c r="P188" s="101"/>
      <c r="Q188" s="6">
        <f t="shared" si="4"/>
        <v>7624</v>
      </c>
      <c r="R188" s="6">
        <v>7624</v>
      </c>
      <c r="S188">
        <v>7624</v>
      </c>
      <c r="T188" s="6">
        <f t="shared" si="5"/>
        <v>0</v>
      </c>
    </row>
    <row r="189" spans="1:20" x14ac:dyDescent="0.25">
      <c r="A189" s="1">
        <v>2023</v>
      </c>
      <c r="B189" s="1" t="s">
        <v>11</v>
      </c>
      <c r="C189" s="1">
        <v>32</v>
      </c>
      <c r="D189" s="1" t="s">
        <v>169</v>
      </c>
      <c r="E189" s="1" t="s">
        <v>147</v>
      </c>
      <c r="F189" s="2">
        <v>0</v>
      </c>
      <c r="G189" s="2">
        <v>0</v>
      </c>
      <c r="H189" s="2">
        <v>0</v>
      </c>
      <c r="I189" s="2">
        <v>0</v>
      </c>
      <c r="J189" s="2">
        <v>0</v>
      </c>
      <c r="K189" s="2">
        <v>0</v>
      </c>
      <c r="L189" s="2">
        <v>0</v>
      </c>
      <c r="M189" s="2">
        <v>0</v>
      </c>
      <c r="N189" s="2">
        <v>0</v>
      </c>
      <c r="O189" s="300">
        <v>0</v>
      </c>
      <c r="P189" s="101"/>
      <c r="Q189" s="6">
        <f t="shared" si="4"/>
        <v>0</v>
      </c>
      <c r="R189" s="6">
        <v>0</v>
      </c>
      <c r="S189">
        <v>0</v>
      </c>
      <c r="T189" s="6">
        <f t="shared" si="5"/>
        <v>0</v>
      </c>
    </row>
    <row r="190" spans="1:20" x14ac:dyDescent="0.25">
      <c r="A190" s="1">
        <v>2023</v>
      </c>
      <c r="B190" s="1" t="s">
        <v>11</v>
      </c>
      <c r="C190" s="1">
        <v>32</v>
      </c>
      <c r="D190" s="1" t="s">
        <v>169</v>
      </c>
      <c r="E190" s="1" t="s">
        <v>148</v>
      </c>
      <c r="F190" s="2">
        <v>0</v>
      </c>
      <c r="G190" s="2">
        <v>0</v>
      </c>
      <c r="H190" s="2">
        <v>0</v>
      </c>
      <c r="I190" s="2">
        <v>0</v>
      </c>
      <c r="J190" s="2">
        <v>0</v>
      </c>
      <c r="K190" s="2">
        <v>0</v>
      </c>
      <c r="L190" s="2">
        <v>0</v>
      </c>
      <c r="M190" s="2">
        <v>0</v>
      </c>
      <c r="N190" s="2">
        <v>0</v>
      </c>
      <c r="O190" s="300">
        <v>0</v>
      </c>
      <c r="P190" s="101"/>
      <c r="Q190" s="6">
        <f t="shared" si="4"/>
        <v>0</v>
      </c>
      <c r="R190" s="6">
        <v>0</v>
      </c>
      <c r="S190">
        <v>0</v>
      </c>
      <c r="T190" s="6">
        <f t="shared" si="5"/>
        <v>0</v>
      </c>
    </row>
    <row r="191" spans="1:20" x14ac:dyDescent="0.25">
      <c r="A191" s="1">
        <v>2023</v>
      </c>
      <c r="B191" s="1" t="s">
        <v>11</v>
      </c>
      <c r="C191" s="1">
        <v>32</v>
      </c>
      <c r="D191" s="1" t="s">
        <v>169</v>
      </c>
      <c r="E191" s="1" t="s">
        <v>149</v>
      </c>
      <c r="F191" s="2">
        <v>0</v>
      </c>
      <c r="G191" s="2">
        <v>0</v>
      </c>
      <c r="H191" s="2">
        <v>0</v>
      </c>
      <c r="I191" s="2">
        <v>0</v>
      </c>
      <c r="J191" s="2">
        <v>0</v>
      </c>
      <c r="K191" s="2">
        <v>0</v>
      </c>
      <c r="L191" s="2">
        <v>0</v>
      </c>
      <c r="M191" s="2">
        <v>0</v>
      </c>
      <c r="N191" s="2">
        <v>0</v>
      </c>
      <c r="O191" s="300">
        <v>0</v>
      </c>
      <c r="P191" s="101"/>
      <c r="Q191" s="6">
        <f t="shared" si="4"/>
        <v>0</v>
      </c>
      <c r="R191" s="6">
        <v>0</v>
      </c>
      <c r="S191">
        <v>0</v>
      </c>
      <c r="T191" s="6">
        <f t="shared" si="5"/>
        <v>0</v>
      </c>
    </row>
    <row r="192" spans="1:20" x14ac:dyDescent="0.25">
      <c r="A192" s="1">
        <v>2023</v>
      </c>
      <c r="B192" s="1" t="s">
        <v>11</v>
      </c>
      <c r="C192" s="1">
        <v>32</v>
      </c>
      <c r="D192" s="1" t="s">
        <v>169</v>
      </c>
      <c r="E192" s="1" t="s">
        <v>150</v>
      </c>
      <c r="F192" s="2">
        <v>0</v>
      </c>
      <c r="G192" s="2">
        <v>0</v>
      </c>
      <c r="H192" s="2">
        <v>0</v>
      </c>
      <c r="I192" s="2">
        <v>0</v>
      </c>
      <c r="J192" s="2">
        <v>0</v>
      </c>
      <c r="K192" s="2">
        <v>0</v>
      </c>
      <c r="L192" s="2">
        <v>0</v>
      </c>
      <c r="M192" s="2">
        <v>0</v>
      </c>
      <c r="N192" s="2">
        <v>0</v>
      </c>
      <c r="O192" s="300">
        <v>0</v>
      </c>
      <c r="P192" s="101"/>
      <c r="Q192" s="6">
        <f t="shared" si="4"/>
        <v>0</v>
      </c>
      <c r="R192" s="6">
        <v>0</v>
      </c>
      <c r="S192">
        <v>0</v>
      </c>
      <c r="T192" s="6">
        <f t="shared" si="5"/>
        <v>0</v>
      </c>
    </row>
    <row r="193" spans="1:20" x14ac:dyDescent="0.25">
      <c r="A193" s="1">
        <v>2023</v>
      </c>
      <c r="B193" s="1" t="s">
        <v>11</v>
      </c>
      <c r="C193" s="1">
        <v>32</v>
      </c>
      <c r="D193" s="1" t="s">
        <v>169</v>
      </c>
      <c r="E193" s="1" t="s">
        <v>151</v>
      </c>
      <c r="F193" s="2">
        <v>0</v>
      </c>
      <c r="G193" s="2">
        <v>0</v>
      </c>
      <c r="H193" s="2">
        <v>0</v>
      </c>
      <c r="I193" s="2">
        <v>0</v>
      </c>
      <c r="J193" s="2">
        <v>0</v>
      </c>
      <c r="K193" s="2">
        <v>0</v>
      </c>
      <c r="L193" s="2">
        <v>0</v>
      </c>
      <c r="M193" s="2">
        <v>0</v>
      </c>
      <c r="N193" s="2">
        <v>0</v>
      </c>
      <c r="O193" s="300">
        <v>0</v>
      </c>
      <c r="P193" s="101"/>
      <c r="Q193" s="6">
        <f t="shared" si="4"/>
        <v>0</v>
      </c>
      <c r="R193" s="6">
        <v>0</v>
      </c>
      <c r="S193">
        <v>0</v>
      </c>
      <c r="T193" s="6">
        <f t="shared" si="5"/>
        <v>0</v>
      </c>
    </row>
    <row r="194" spans="1:20" x14ac:dyDescent="0.25">
      <c r="A194" s="1">
        <v>2023</v>
      </c>
      <c r="B194" s="1" t="s">
        <v>11</v>
      </c>
      <c r="C194" s="1">
        <v>32</v>
      </c>
      <c r="D194" s="1" t="s">
        <v>169</v>
      </c>
      <c r="E194" s="1" t="s">
        <v>152</v>
      </c>
      <c r="F194" s="2">
        <v>0</v>
      </c>
      <c r="G194" s="2">
        <v>0</v>
      </c>
      <c r="H194" s="2">
        <v>0</v>
      </c>
      <c r="I194" s="2">
        <v>0</v>
      </c>
      <c r="J194" s="2">
        <v>0</v>
      </c>
      <c r="K194" s="2">
        <v>0</v>
      </c>
      <c r="L194" s="2">
        <v>0</v>
      </c>
      <c r="M194" s="2">
        <v>0</v>
      </c>
      <c r="N194" s="2">
        <v>0</v>
      </c>
      <c r="O194" s="300">
        <v>0</v>
      </c>
      <c r="P194" s="101"/>
      <c r="Q194" s="6">
        <f t="shared" si="4"/>
        <v>0</v>
      </c>
      <c r="R194" s="6">
        <v>0</v>
      </c>
      <c r="S194">
        <v>0</v>
      </c>
      <c r="T194" s="6">
        <f t="shared" si="5"/>
        <v>0</v>
      </c>
    </row>
    <row r="195" spans="1:20" x14ac:dyDescent="0.25">
      <c r="A195" s="1">
        <v>2023</v>
      </c>
      <c r="B195" s="1" t="s">
        <v>11</v>
      </c>
      <c r="C195" s="1">
        <v>32</v>
      </c>
      <c r="D195" s="1" t="s">
        <v>169</v>
      </c>
      <c r="E195" s="1" t="s">
        <v>94</v>
      </c>
      <c r="F195" s="2">
        <v>0</v>
      </c>
      <c r="G195" s="2">
        <v>0</v>
      </c>
      <c r="H195" s="2">
        <v>0</v>
      </c>
      <c r="I195" s="2">
        <v>0</v>
      </c>
      <c r="J195" s="2">
        <v>0</v>
      </c>
      <c r="K195" s="2">
        <v>0</v>
      </c>
      <c r="L195" s="2">
        <v>0</v>
      </c>
      <c r="M195" s="2">
        <v>0</v>
      </c>
      <c r="N195" s="2">
        <v>0</v>
      </c>
      <c r="O195" s="300">
        <v>0</v>
      </c>
      <c r="P195" s="101"/>
      <c r="Q195" s="6">
        <f t="shared" ref="Q195:Q258" si="6">SUM(F195:N195)</f>
        <v>0</v>
      </c>
      <c r="R195" s="6">
        <v>0</v>
      </c>
      <c r="S195">
        <v>0</v>
      </c>
      <c r="T195" s="6">
        <f t="shared" ref="T195:T258" si="7">Q195-R195</f>
        <v>0</v>
      </c>
    </row>
    <row r="196" spans="1:20" x14ac:dyDescent="0.25">
      <c r="A196" s="1">
        <v>2023</v>
      </c>
      <c r="B196" s="1" t="s">
        <v>11</v>
      </c>
      <c r="C196" s="1">
        <v>32</v>
      </c>
      <c r="D196" s="1" t="s">
        <v>169</v>
      </c>
      <c r="E196" s="1" t="s">
        <v>157</v>
      </c>
      <c r="F196" s="2">
        <v>1817</v>
      </c>
      <c r="G196" s="2">
        <v>0</v>
      </c>
      <c r="H196" s="2">
        <v>0</v>
      </c>
      <c r="I196" s="2">
        <v>1817</v>
      </c>
      <c r="J196" s="2">
        <v>0</v>
      </c>
      <c r="K196" s="2">
        <v>0</v>
      </c>
      <c r="L196" s="2">
        <v>1817</v>
      </c>
      <c r="M196" s="2">
        <v>0</v>
      </c>
      <c r="N196" s="2">
        <v>1817</v>
      </c>
      <c r="O196" s="300">
        <v>0.10730000000000001</v>
      </c>
      <c r="P196" s="101"/>
      <c r="Q196" s="6">
        <f t="shared" si="6"/>
        <v>7268</v>
      </c>
      <c r="R196" s="6">
        <v>7268</v>
      </c>
      <c r="S196">
        <v>7268</v>
      </c>
      <c r="T196" s="6">
        <f t="shared" si="7"/>
        <v>0</v>
      </c>
    </row>
    <row r="197" spans="1:20" x14ac:dyDescent="0.25">
      <c r="A197" s="1">
        <v>2023</v>
      </c>
      <c r="B197" s="1" t="s">
        <v>11</v>
      </c>
      <c r="C197" s="1">
        <v>33</v>
      </c>
      <c r="D197" s="1" t="s">
        <v>170</v>
      </c>
      <c r="E197" s="1" t="s">
        <v>89</v>
      </c>
      <c r="F197" s="2">
        <v>0</v>
      </c>
      <c r="G197" s="2">
        <v>0</v>
      </c>
      <c r="H197" s="2">
        <v>0</v>
      </c>
      <c r="I197" s="2">
        <v>0</v>
      </c>
      <c r="J197" s="2">
        <v>0</v>
      </c>
      <c r="K197" s="2">
        <v>0</v>
      </c>
      <c r="L197" s="2">
        <v>0</v>
      </c>
      <c r="M197" s="2">
        <v>0</v>
      </c>
      <c r="N197" s="2">
        <v>0</v>
      </c>
      <c r="O197" s="300">
        <v>0</v>
      </c>
      <c r="P197" s="101"/>
      <c r="Q197" s="6">
        <f t="shared" si="6"/>
        <v>0</v>
      </c>
      <c r="R197" s="6">
        <v>0</v>
      </c>
      <c r="S197">
        <v>0</v>
      </c>
      <c r="T197" s="6">
        <f t="shared" si="7"/>
        <v>0</v>
      </c>
    </row>
    <row r="198" spans="1:20" x14ac:dyDescent="0.25">
      <c r="A198" s="1">
        <v>2023</v>
      </c>
      <c r="B198" s="1" t="s">
        <v>11</v>
      </c>
      <c r="C198" s="1">
        <v>33</v>
      </c>
      <c r="D198" s="1" t="s">
        <v>170</v>
      </c>
      <c r="E198" s="1" t="s">
        <v>88</v>
      </c>
      <c r="F198" s="2">
        <v>0</v>
      </c>
      <c r="G198" s="2">
        <v>0</v>
      </c>
      <c r="H198" s="2">
        <v>0</v>
      </c>
      <c r="I198" s="2">
        <v>0</v>
      </c>
      <c r="J198" s="2">
        <v>0</v>
      </c>
      <c r="K198" s="2">
        <v>157628</v>
      </c>
      <c r="L198" s="2">
        <v>0</v>
      </c>
      <c r="M198" s="2">
        <v>157628</v>
      </c>
      <c r="N198" s="2">
        <v>157628</v>
      </c>
      <c r="O198" s="300">
        <v>3.8100000000000002E-2</v>
      </c>
      <c r="P198" s="101"/>
      <c r="Q198" s="6">
        <f t="shared" si="6"/>
        <v>472884</v>
      </c>
      <c r="R198" s="6">
        <v>472884</v>
      </c>
      <c r="S198">
        <v>472884</v>
      </c>
      <c r="T198" s="6">
        <f t="shared" si="7"/>
        <v>0</v>
      </c>
    </row>
    <row r="199" spans="1:20" x14ac:dyDescent="0.25">
      <c r="A199" s="1">
        <v>2023</v>
      </c>
      <c r="B199" s="1" t="s">
        <v>11</v>
      </c>
      <c r="C199" s="1">
        <v>33</v>
      </c>
      <c r="D199" s="1" t="s">
        <v>170</v>
      </c>
      <c r="E199" s="1" t="s">
        <v>86</v>
      </c>
      <c r="F199" s="2">
        <v>0</v>
      </c>
      <c r="G199" s="2">
        <v>0</v>
      </c>
      <c r="H199" s="2">
        <v>0</v>
      </c>
      <c r="I199" s="2">
        <v>0</v>
      </c>
      <c r="J199" s="2">
        <v>0</v>
      </c>
      <c r="K199" s="2">
        <v>0</v>
      </c>
      <c r="L199" s="2">
        <v>0</v>
      </c>
      <c r="M199" s="2">
        <v>0</v>
      </c>
      <c r="N199" s="2">
        <v>0</v>
      </c>
      <c r="O199" s="300">
        <v>0</v>
      </c>
      <c r="P199" s="101"/>
      <c r="Q199" s="6">
        <f t="shared" si="6"/>
        <v>0</v>
      </c>
      <c r="R199" s="6">
        <v>0</v>
      </c>
      <c r="S199">
        <v>0</v>
      </c>
      <c r="T199" s="6">
        <f t="shared" si="7"/>
        <v>0</v>
      </c>
    </row>
    <row r="200" spans="1:20" x14ac:dyDescent="0.25">
      <c r="A200" s="1">
        <v>2023</v>
      </c>
      <c r="B200" s="1" t="s">
        <v>11</v>
      </c>
      <c r="C200" s="1">
        <v>33</v>
      </c>
      <c r="D200" s="1" t="s">
        <v>170</v>
      </c>
      <c r="E200" s="1" t="s">
        <v>93</v>
      </c>
      <c r="F200" s="2">
        <v>0</v>
      </c>
      <c r="G200" s="2">
        <v>0</v>
      </c>
      <c r="H200" s="2">
        <v>0</v>
      </c>
      <c r="I200" s="2">
        <v>0</v>
      </c>
      <c r="J200" s="2">
        <v>0</v>
      </c>
      <c r="K200" s="2">
        <v>0</v>
      </c>
      <c r="L200" s="2">
        <v>0</v>
      </c>
      <c r="M200" s="2">
        <v>0</v>
      </c>
      <c r="N200" s="2">
        <v>0</v>
      </c>
      <c r="O200" s="300">
        <v>0</v>
      </c>
      <c r="P200" s="101"/>
      <c r="Q200" s="6">
        <f t="shared" si="6"/>
        <v>0</v>
      </c>
      <c r="R200" s="6">
        <v>0</v>
      </c>
      <c r="S200">
        <v>0</v>
      </c>
      <c r="T200" s="6">
        <f t="shared" si="7"/>
        <v>0</v>
      </c>
    </row>
    <row r="201" spans="1:20" x14ac:dyDescent="0.25">
      <c r="A201" s="1">
        <v>2023</v>
      </c>
      <c r="B201" s="1" t="s">
        <v>11</v>
      </c>
      <c r="C201" s="1">
        <v>33</v>
      </c>
      <c r="D201" s="1" t="s">
        <v>170</v>
      </c>
      <c r="E201" s="1" t="s">
        <v>145</v>
      </c>
      <c r="F201" s="2">
        <v>0</v>
      </c>
      <c r="G201" s="2">
        <v>0</v>
      </c>
      <c r="H201" s="2">
        <v>2592343</v>
      </c>
      <c r="I201" s="2">
        <v>2592343</v>
      </c>
      <c r="J201" s="2">
        <v>0</v>
      </c>
      <c r="K201" s="2">
        <v>99136</v>
      </c>
      <c r="L201" s="2">
        <v>0</v>
      </c>
      <c r="M201" s="2">
        <v>2691479</v>
      </c>
      <c r="N201" s="2">
        <v>2691479</v>
      </c>
      <c r="O201" s="300">
        <v>0.6512</v>
      </c>
      <c r="P201" s="101"/>
      <c r="Q201" s="6">
        <f t="shared" si="6"/>
        <v>10666780</v>
      </c>
      <c r="R201" s="6">
        <v>10666780</v>
      </c>
      <c r="S201">
        <v>10666780</v>
      </c>
      <c r="T201" s="6">
        <f t="shared" si="7"/>
        <v>0</v>
      </c>
    </row>
    <row r="202" spans="1:20" x14ac:dyDescent="0.25">
      <c r="A202" s="1">
        <v>2023</v>
      </c>
      <c r="B202" s="1" t="s">
        <v>11</v>
      </c>
      <c r="C202" s="1">
        <v>33</v>
      </c>
      <c r="D202" s="1" t="s">
        <v>170</v>
      </c>
      <c r="E202" s="1" t="s">
        <v>146</v>
      </c>
      <c r="F202" s="2">
        <v>0</v>
      </c>
      <c r="G202" s="2">
        <v>0</v>
      </c>
      <c r="H202" s="2">
        <v>0</v>
      </c>
      <c r="I202" s="2">
        <v>0</v>
      </c>
      <c r="J202" s="2">
        <v>0</v>
      </c>
      <c r="K202" s="2">
        <v>0</v>
      </c>
      <c r="L202" s="2">
        <v>0</v>
      </c>
      <c r="M202" s="2">
        <v>0</v>
      </c>
      <c r="N202" s="2">
        <v>0</v>
      </c>
      <c r="O202" s="300">
        <v>0</v>
      </c>
      <c r="P202" s="101"/>
      <c r="Q202" s="6">
        <f t="shared" si="6"/>
        <v>0</v>
      </c>
      <c r="R202" s="6">
        <v>0</v>
      </c>
      <c r="S202">
        <v>0</v>
      </c>
      <c r="T202" s="6">
        <f t="shared" si="7"/>
        <v>0</v>
      </c>
    </row>
    <row r="203" spans="1:20" x14ac:dyDescent="0.25">
      <c r="A203" s="1">
        <v>2023</v>
      </c>
      <c r="B203" s="1" t="s">
        <v>11</v>
      </c>
      <c r="C203" s="1">
        <v>33</v>
      </c>
      <c r="D203" s="1" t="s">
        <v>170</v>
      </c>
      <c r="E203" s="1" t="s">
        <v>99</v>
      </c>
      <c r="F203" s="2">
        <v>0</v>
      </c>
      <c r="G203" s="2">
        <v>0</v>
      </c>
      <c r="H203" s="2">
        <v>373891</v>
      </c>
      <c r="I203" s="2">
        <v>373891</v>
      </c>
      <c r="J203" s="2">
        <v>0</v>
      </c>
      <c r="K203" s="2">
        <v>0</v>
      </c>
      <c r="L203" s="2">
        <v>0</v>
      </c>
      <c r="M203" s="2">
        <v>373891</v>
      </c>
      <c r="N203" s="2">
        <v>373891</v>
      </c>
      <c r="O203" s="300">
        <v>9.0499999999999997E-2</v>
      </c>
      <c r="P203" s="101"/>
      <c r="Q203" s="6">
        <f t="shared" si="6"/>
        <v>1495564</v>
      </c>
      <c r="R203" s="6">
        <v>1495564</v>
      </c>
      <c r="S203">
        <v>1495564</v>
      </c>
      <c r="T203" s="6">
        <f t="shared" si="7"/>
        <v>0</v>
      </c>
    </row>
    <row r="204" spans="1:20" x14ac:dyDescent="0.25">
      <c r="A204" s="1">
        <v>2023</v>
      </c>
      <c r="B204" s="1" t="s">
        <v>11</v>
      </c>
      <c r="C204" s="1">
        <v>33</v>
      </c>
      <c r="D204" s="1" t="s">
        <v>170</v>
      </c>
      <c r="E204" s="1" t="s">
        <v>147</v>
      </c>
      <c r="F204" s="2">
        <v>0</v>
      </c>
      <c r="G204" s="2">
        <v>0</v>
      </c>
      <c r="H204" s="2">
        <v>0</v>
      </c>
      <c r="I204" s="2">
        <v>0</v>
      </c>
      <c r="J204" s="2">
        <v>0</v>
      </c>
      <c r="K204" s="2">
        <v>0</v>
      </c>
      <c r="L204" s="2">
        <v>0</v>
      </c>
      <c r="M204" s="2">
        <v>0</v>
      </c>
      <c r="N204" s="2">
        <v>0</v>
      </c>
      <c r="O204" s="300">
        <v>0</v>
      </c>
      <c r="P204" s="101"/>
      <c r="Q204" s="6">
        <f t="shared" si="6"/>
        <v>0</v>
      </c>
      <c r="R204" s="6">
        <v>0</v>
      </c>
      <c r="S204">
        <v>0</v>
      </c>
      <c r="T204" s="6">
        <f t="shared" si="7"/>
        <v>0</v>
      </c>
    </row>
    <row r="205" spans="1:20" x14ac:dyDescent="0.25">
      <c r="A205" s="1">
        <v>2023</v>
      </c>
      <c r="B205" s="1" t="s">
        <v>11</v>
      </c>
      <c r="C205" s="1">
        <v>33</v>
      </c>
      <c r="D205" s="1" t="s">
        <v>170</v>
      </c>
      <c r="E205" s="1" t="s">
        <v>148</v>
      </c>
      <c r="F205" s="2">
        <v>0</v>
      </c>
      <c r="G205" s="2">
        <v>0</v>
      </c>
      <c r="H205" s="2">
        <v>0</v>
      </c>
      <c r="I205" s="2">
        <v>0</v>
      </c>
      <c r="J205" s="2">
        <v>0</v>
      </c>
      <c r="K205" s="2">
        <v>0</v>
      </c>
      <c r="L205" s="2">
        <v>0</v>
      </c>
      <c r="M205" s="2">
        <v>0</v>
      </c>
      <c r="N205" s="2">
        <v>0</v>
      </c>
      <c r="O205" s="300">
        <v>0</v>
      </c>
      <c r="P205" s="101"/>
      <c r="Q205" s="6">
        <f t="shared" si="6"/>
        <v>0</v>
      </c>
      <c r="R205" s="6">
        <v>0</v>
      </c>
      <c r="S205">
        <v>0</v>
      </c>
      <c r="T205" s="6">
        <f t="shared" si="7"/>
        <v>0</v>
      </c>
    </row>
    <row r="206" spans="1:20" x14ac:dyDescent="0.25">
      <c r="A206" s="1">
        <v>2023</v>
      </c>
      <c r="B206" s="1" t="s">
        <v>11</v>
      </c>
      <c r="C206" s="1">
        <v>33</v>
      </c>
      <c r="D206" s="1" t="s">
        <v>170</v>
      </c>
      <c r="E206" s="1" t="s">
        <v>149</v>
      </c>
      <c r="F206" s="2">
        <v>0</v>
      </c>
      <c r="G206" s="2">
        <v>0</v>
      </c>
      <c r="H206" s="2">
        <v>0</v>
      </c>
      <c r="I206" s="2">
        <v>0</v>
      </c>
      <c r="J206" s="2">
        <v>0</v>
      </c>
      <c r="K206" s="2">
        <v>0</v>
      </c>
      <c r="L206" s="2">
        <v>0</v>
      </c>
      <c r="M206" s="2">
        <v>0</v>
      </c>
      <c r="N206" s="2">
        <v>0</v>
      </c>
      <c r="O206" s="300">
        <v>0</v>
      </c>
      <c r="P206" s="101"/>
      <c r="Q206" s="6">
        <f t="shared" si="6"/>
        <v>0</v>
      </c>
      <c r="R206" s="6">
        <v>0</v>
      </c>
      <c r="S206">
        <v>0</v>
      </c>
      <c r="T206" s="6">
        <f t="shared" si="7"/>
        <v>0</v>
      </c>
    </row>
    <row r="207" spans="1:20" x14ac:dyDescent="0.25">
      <c r="A207" s="1">
        <v>2023</v>
      </c>
      <c r="B207" s="1" t="s">
        <v>11</v>
      </c>
      <c r="C207" s="1">
        <v>33</v>
      </c>
      <c r="D207" s="1" t="s">
        <v>170</v>
      </c>
      <c r="E207" s="1" t="s">
        <v>150</v>
      </c>
      <c r="F207" s="2">
        <v>0</v>
      </c>
      <c r="G207" s="2">
        <v>0</v>
      </c>
      <c r="H207" s="2">
        <v>0</v>
      </c>
      <c r="I207" s="2">
        <v>0</v>
      </c>
      <c r="J207" s="2">
        <v>0</v>
      </c>
      <c r="K207" s="2">
        <v>20459</v>
      </c>
      <c r="L207" s="2">
        <v>0</v>
      </c>
      <c r="M207" s="2">
        <v>20459</v>
      </c>
      <c r="N207" s="2">
        <v>20459</v>
      </c>
      <c r="O207" s="300">
        <v>5.0000000000000001E-3</v>
      </c>
      <c r="P207" s="101"/>
      <c r="Q207" s="6">
        <f t="shared" si="6"/>
        <v>61377</v>
      </c>
      <c r="R207" s="6">
        <v>61377</v>
      </c>
      <c r="S207">
        <v>61377</v>
      </c>
      <c r="T207" s="6">
        <f t="shared" si="7"/>
        <v>0</v>
      </c>
    </row>
    <row r="208" spans="1:20" x14ac:dyDescent="0.25">
      <c r="A208" s="1">
        <v>2023</v>
      </c>
      <c r="B208" s="1" t="s">
        <v>11</v>
      </c>
      <c r="C208" s="1">
        <v>33</v>
      </c>
      <c r="D208" s="1" t="s">
        <v>170</v>
      </c>
      <c r="E208" s="1" t="s">
        <v>151</v>
      </c>
      <c r="F208" s="2">
        <v>0</v>
      </c>
      <c r="G208" s="2">
        <v>0</v>
      </c>
      <c r="H208" s="2">
        <v>0</v>
      </c>
      <c r="I208" s="2">
        <v>0</v>
      </c>
      <c r="J208" s="2">
        <v>0</v>
      </c>
      <c r="K208" s="2">
        <v>0</v>
      </c>
      <c r="L208" s="2">
        <v>0</v>
      </c>
      <c r="M208" s="2">
        <v>0</v>
      </c>
      <c r="N208" s="2">
        <v>0</v>
      </c>
      <c r="O208" s="300">
        <v>0</v>
      </c>
      <c r="P208" s="101"/>
      <c r="Q208" s="6">
        <f t="shared" si="6"/>
        <v>0</v>
      </c>
      <c r="R208" s="6">
        <v>0</v>
      </c>
      <c r="S208">
        <v>0</v>
      </c>
      <c r="T208" s="6">
        <f t="shared" si="7"/>
        <v>0</v>
      </c>
    </row>
    <row r="209" spans="1:20" x14ac:dyDescent="0.25">
      <c r="A209" s="1">
        <v>2023</v>
      </c>
      <c r="B209" s="1" t="s">
        <v>11</v>
      </c>
      <c r="C209" s="1">
        <v>33</v>
      </c>
      <c r="D209" s="1" t="s">
        <v>170</v>
      </c>
      <c r="E209" s="1" t="s">
        <v>152</v>
      </c>
      <c r="F209" s="2">
        <v>0</v>
      </c>
      <c r="G209" s="2">
        <v>0</v>
      </c>
      <c r="H209" s="2">
        <v>0</v>
      </c>
      <c r="I209" s="2">
        <v>0</v>
      </c>
      <c r="J209" s="2">
        <v>0</v>
      </c>
      <c r="K209" s="2">
        <v>0</v>
      </c>
      <c r="L209" s="2">
        <v>0</v>
      </c>
      <c r="M209" s="2">
        <v>0</v>
      </c>
      <c r="N209" s="2">
        <v>0</v>
      </c>
      <c r="O209" s="300">
        <v>0</v>
      </c>
      <c r="P209" s="101"/>
      <c r="Q209" s="6">
        <f t="shared" si="6"/>
        <v>0</v>
      </c>
      <c r="R209" s="6">
        <v>0</v>
      </c>
      <c r="S209">
        <v>0</v>
      </c>
      <c r="T209" s="6">
        <f t="shared" si="7"/>
        <v>0</v>
      </c>
    </row>
    <row r="210" spans="1:20" x14ac:dyDescent="0.25">
      <c r="A210" s="1">
        <v>2023</v>
      </c>
      <c r="B210" s="1" t="s">
        <v>11</v>
      </c>
      <c r="C210" s="1">
        <v>33</v>
      </c>
      <c r="D210" s="1" t="s">
        <v>170</v>
      </c>
      <c r="E210" s="1" t="s">
        <v>94</v>
      </c>
      <c r="F210" s="2">
        <v>0</v>
      </c>
      <c r="G210" s="2">
        <v>0</v>
      </c>
      <c r="H210" s="2">
        <v>0</v>
      </c>
      <c r="I210" s="2">
        <v>0</v>
      </c>
      <c r="J210" s="2">
        <v>0</v>
      </c>
      <c r="K210" s="2">
        <v>421488</v>
      </c>
      <c r="L210" s="2">
        <v>0</v>
      </c>
      <c r="M210" s="2">
        <v>421488</v>
      </c>
      <c r="N210" s="2">
        <v>421488</v>
      </c>
      <c r="O210" s="300">
        <v>0.10199999999999999</v>
      </c>
      <c r="P210" s="101"/>
      <c r="Q210" s="6">
        <f t="shared" si="6"/>
        <v>1264464</v>
      </c>
      <c r="R210" s="6">
        <v>1264464</v>
      </c>
      <c r="S210">
        <v>1264464</v>
      </c>
      <c r="T210" s="6">
        <f t="shared" si="7"/>
        <v>0</v>
      </c>
    </row>
    <row r="211" spans="1:20" x14ac:dyDescent="0.25">
      <c r="A211" s="1">
        <v>2023</v>
      </c>
      <c r="B211" s="1" t="s">
        <v>11</v>
      </c>
      <c r="C211" s="1">
        <v>33</v>
      </c>
      <c r="D211" s="1" t="s">
        <v>170</v>
      </c>
      <c r="E211" s="1" t="s">
        <v>157</v>
      </c>
      <c r="F211" s="2">
        <v>356559</v>
      </c>
      <c r="G211" s="2">
        <v>0</v>
      </c>
      <c r="H211" s="2">
        <v>0</v>
      </c>
      <c r="I211" s="2">
        <v>356559</v>
      </c>
      <c r="J211" s="2">
        <v>111231</v>
      </c>
      <c r="K211" s="2">
        <v>0</v>
      </c>
      <c r="L211" s="2">
        <v>467790</v>
      </c>
      <c r="M211" s="2">
        <v>0</v>
      </c>
      <c r="N211" s="2">
        <v>467790</v>
      </c>
      <c r="O211" s="300">
        <v>0.1132</v>
      </c>
      <c r="P211" s="101"/>
      <c r="Q211" s="6">
        <f t="shared" si="6"/>
        <v>1759929</v>
      </c>
      <c r="R211" s="6">
        <v>1759929</v>
      </c>
      <c r="S211">
        <v>1759929</v>
      </c>
      <c r="T211" s="6">
        <f t="shared" si="7"/>
        <v>0</v>
      </c>
    </row>
    <row r="212" spans="1:20" x14ac:dyDescent="0.25">
      <c r="A212" s="1">
        <v>2023</v>
      </c>
      <c r="B212" s="1" t="s">
        <v>11</v>
      </c>
      <c r="C212" s="1">
        <v>35</v>
      </c>
      <c r="D212" s="1" t="s">
        <v>171</v>
      </c>
      <c r="E212" s="1" t="s">
        <v>89</v>
      </c>
      <c r="F212" s="2">
        <v>0</v>
      </c>
      <c r="G212" s="2">
        <v>0</v>
      </c>
      <c r="H212" s="2">
        <v>0</v>
      </c>
      <c r="I212" s="2">
        <v>0</v>
      </c>
      <c r="J212" s="2">
        <v>0</v>
      </c>
      <c r="K212" s="2">
        <v>0</v>
      </c>
      <c r="L212" s="2">
        <v>0</v>
      </c>
      <c r="M212" s="2">
        <v>0</v>
      </c>
      <c r="N212" s="2">
        <v>0</v>
      </c>
      <c r="O212" s="300">
        <v>0</v>
      </c>
      <c r="P212" s="101"/>
      <c r="Q212" s="6">
        <f t="shared" si="6"/>
        <v>0</v>
      </c>
      <c r="R212" s="6">
        <v>0</v>
      </c>
      <c r="S212">
        <v>0</v>
      </c>
      <c r="T212" s="6">
        <f t="shared" si="7"/>
        <v>0</v>
      </c>
    </row>
    <row r="213" spans="1:20" x14ac:dyDescent="0.25">
      <c r="A213" s="1">
        <v>2023</v>
      </c>
      <c r="B213" s="1" t="s">
        <v>11</v>
      </c>
      <c r="C213" s="1">
        <v>35</v>
      </c>
      <c r="D213" s="1" t="s">
        <v>171</v>
      </c>
      <c r="E213" s="1" t="s">
        <v>88</v>
      </c>
      <c r="F213" s="2">
        <v>0</v>
      </c>
      <c r="G213" s="2">
        <v>0</v>
      </c>
      <c r="H213" s="2">
        <v>0</v>
      </c>
      <c r="I213" s="2">
        <v>0</v>
      </c>
      <c r="J213" s="2">
        <v>0</v>
      </c>
      <c r="K213" s="2">
        <v>0</v>
      </c>
      <c r="L213" s="2">
        <v>0</v>
      </c>
      <c r="M213" s="2">
        <v>0</v>
      </c>
      <c r="N213" s="2">
        <v>0</v>
      </c>
      <c r="O213" s="300">
        <v>0</v>
      </c>
      <c r="P213" s="101"/>
      <c r="Q213" s="6">
        <f t="shared" si="6"/>
        <v>0</v>
      </c>
      <c r="R213" s="6">
        <v>0</v>
      </c>
      <c r="S213">
        <v>0</v>
      </c>
      <c r="T213" s="6">
        <f t="shared" si="7"/>
        <v>0</v>
      </c>
    </row>
    <row r="214" spans="1:20" x14ac:dyDescent="0.25">
      <c r="A214" s="1">
        <v>2023</v>
      </c>
      <c r="B214" s="1" t="s">
        <v>11</v>
      </c>
      <c r="C214" s="1">
        <v>35</v>
      </c>
      <c r="D214" s="1" t="s">
        <v>171</v>
      </c>
      <c r="E214" s="1" t="s">
        <v>86</v>
      </c>
      <c r="F214" s="2">
        <v>0</v>
      </c>
      <c r="G214" s="2">
        <v>0</v>
      </c>
      <c r="H214" s="2">
        <v>0</v>
      </c>
      <c r="I214" s="2">
        <v>0</v>
      </c>
      <c r="J214" s="2">
        <v>0</v>
      </c>
      <c r="K214" s="2">
        <v>0</v>
      </c>
      <c r="L214" s="2">
        <v>0</v>
      </c>
      <c r="M214" s="2">
        <v>0</v>
      </c>
      <c r="N214" s="2">
        <v>0</v>
      </c>
      <c r="O214" s="300">
        <v>0</v>
      </c>
      <c r="P214" s="101"/>
      <c r="Q214" s="6">
        <f t="shared" si="6"/>
        <v>0</v>
      </c>
      <c r="R214" s="6">
        <v>0</v>
      </c>
      <c r="S214">
        <v>0</v>
      </c>
      <c r="T214" s="6">
        <f t="shared" si="7"/>
        <v>0</v>
      </c>
    </row>
    <row r="215" spans="1:20" x14ac:dyDescent="0.25">
      <c r="A215" s="1">
        <v>2023</v>
      </c>
      <c r="B215" s="1" t="s">
        <v>11</v>
      </c>
      <c r="C215" s="1">
        <v>35</v>
      </c>
      <c r="D215" s="1" t="s">
        <v>171</v>
      </c>
      <c r="E215" s="1" t="s">
        <v>93</v>
      </c>
      <c r="F215" s="2">
        <v>0</v>
      </c>
      <c r="G215" s="2">
        <v>0</v>
      </c>
      <c r="H215" s="2">
        <v>0</v>
      </c>
      <c r="I215" s="2">
        <v>0</v>
      </c>
      <c r="J215" s="2">
        <v>0</v>
      </c>
      <c r="K215" s="2">
        <v>0</v>
      </c>
      <c r="L215" s="2">
        <v>0</v>
      </c>
      <c r="M215" s="2">
        <v>0</v>
      </c>
      <c r="N215" s="2">
        <v>0</v>
      </c>
      <c r="O215" s="300">
        <v>0</v>
      </c>
      <c r="P215" s="101"/>
      <c r="Q215" s="6">
        <f t="shared" si="6"/>
        <v>0</v>
      </c>
      <c r="R215" s="6">
        <v>0</v>
      </c>
      <c r="S215">
        <v>0</v>
      </c>
      <c r="T215" s="6">
        <f t="shared" si="7"/>
        <v>0</v>
      </c>
    </row>
    <row r="216" spans="1:20" x14ac:dyDescent="0.25">
      <c r="A216" s="1">
        <v>2023</v>
      </c>
      <c r="B216" s="1" t="s">
        <v>11</v>
      </c>
      <c r="C216" s="1">
        <v>35</v>
      </c>
      <c r="D216" s="1" t="s">
        <v>171</v>
      </c>
      <c r="E216" s="1" t="s">
        <v>145</v>
      </c>
      <c r="F216" s="2">
        <v>0</v>
      </c>
      <c r="G216" s="2">
        <v>0</v>
      </c>
      <c r="H216" s="2">
        <v>0</v>
      </c>
      <c r="I216" s="2">
        <v>0</v>
      </c>
      <c r="J216" s="2">
        <v>0</v>
      </c>
      <c r="K216" s="2">
        <v>8903</v>
      </c>
      <c r="L216" s="2">
        <v>0</v>
      </c>
      <c r="M216" s="2">
        <v>8903</v>
      </c>
      <c r="N216" s="2">
        <v>8903</v>
      </c>
      <c r="O216" s="300">
        <v>6.6E-3</v>
      </c>
      <c r="P216" s="101"/>
      <c r="Q216" s="6">
        <f t="shared" si="6"/>
        <v>26709</v>
      </c>
      <c r="R216" s="6">
        <v>26709</v>
      </c>
      <c r="S216">
        <v>26709</v>
      </c>
      <c r="T216" s="6">
        <f t="shared" si="7"/>
        <v>0</v>
      </c>
    </row>
    <row r="217" spans="1:20" x14ac:dyDescent="0.25">
      <c r="A217" s="1">
        <v>2023</v>
      </c>
      <c r="B217" s="1" t="s">
        <v>11</v>
      </c>
      <c r="C217" s="1">
        <v>35</v>
      </c>
      <c r="D217" s="1" t="s">
        <v>171</v>
      </c>
      <c r="E217" s="1" t="s">
        <v>146</v>
      </c>
      <c r="F217" s="2">
        <v>0</v>
      </c>
      <c r="G217" s="2">
        <v>0</v>
      </c>
      <c r="H217" s="2">
        <v>0</v>
      </c>
      <c r="I217" s="2">
        <v>0</v>
      </c>
      <c r="J217" s="2">
        <v>0</v>
      </c>
      <c r="K217" s="2">
        <v>0</v>
      </c>
      <c r="L217" s="2">
        <v>0</v>
      </c>
      <c r="M217" s="2">
        <v>0</v>
      </c>
      <c r="N217" s="2">
        <v>0</v>
      </c>
      <c r="O217" s="300">
        <v>0</v>
      </c>
      <c r="P217" s="101"/>
      <c r="Q217" s="6">
        <f t="shared" si="6"/>
        <v>0</v>
      </c>
      <c r="R217" s="6">
        <v>0</v>
      </c>
      <c r="S217">
        <v>0</v>
      </c>
      <c r="T217" s="6">
        <f t="shared" si="7"/>
        <v>0</v>
      </c>
    </row>
    <row r="218" spans="1:20" x14ac:dyDescent="0.25">
      <c r="A218" s="1">
        <v>2023</v>
      </c>
      <c r="B218" s="1" t="s">
        <v>11</v>
      </c>
      <c r="C218" s="1">
        <v>35</v>
      </c>
      <c r="D218" s="1" t="s">
        <v>171</v>
      </c>
      <c r="E218" s="1" t="s">
        <v>99</v>
      </c>
      <c r="F218" s="2">
        <v>0</v>
      </c>
      <c r="G218" s="2">
        <v>0</v>
      </c>
      <c r="H218" s="2">
        <v>0</v>
      </c>
      <c r="I218" s="2">
        <v>0</v>
      </c>
      <c r="J218" s="2">
        <v>0</v>
      </c>
      <c r="K218" s="2">
        <v>0</v>
      </c>
      <c r="L218" s="2">
        <v>0</v>
      </c>
      <c r="M218" s="2">
        <v>0</v>
      </c>
      <c r="N218" s="2">
        <v>0</v>
      </c>
      <c r="O218" s="300">
        <v>0</v>
      </c>
      <c r="P218" s="101"/>
      <c r="Q218" s="6">
        <f t="shared" si="6"/>
        <v>0</v>
      </c>
      <c r="R218" s="6">
        <v>0</v>
      </c>
      <c r="S218">
        <v>0</v>
      </c>
      <c r="T218" s="6">
        <f t="shared" si="7"/>
        <v>0</v>
      </c>
    </row>
    <row r="219" spans="1:20" x14ac:dyDescent="0.25">
      <c r="A219" s="1">
        <v>2023</v>
      </c>
      <c r="B219" s="1" t="s">
        <v>11</v>
      </c>
      <c r="C219" s="1">
        <v>35</v>
      </c>
      <c r="D219" s="1" t="s">
        <v>171</v>
      </c>
      <c r="E219" s="1" t="s">
        <v>147</v>
      </c>
      <c r="F219" s="2">
        <v>0</v>
      </c>
      <c r="G219" s="2">
        <v>0</v>
      </c>
      <c r="H219" s="2">
        <v>0</v>
      </c>
      <c r="I219" s="2">
        <v>0</v>
      </c>
      <c r="J219" s="2">
        <v>0</v>
      </c>
      <c r="K219" s="2">
        <v>0</v>
      </c>
      <c r="L219" s="2">
        <v>0</v>
      </c>
      <c r="M219" s="2">
        <v>0</v>
      </c>
      <c r="N219" s="2">
        <v>0</v>
      </c>
      <c r="O219" s="300">
        <v>0</v>
      </c>
      <c r="P219" s="101"/>
      <c r="Q219" s="6">
        <f t="shared" si="6"/>
        <v>0</v>
      </c>
      <c r="R219" s="6">
        <v>0</v>
      </c>
      <c r="S219">
        <v>0</v>
      </c>
      <c r="T219" s="6">
        <f t="shared" si="7"/>
        <v>0</v>
      </c>
    </row>
    <row r="220" spans="1:20" x14ac:dyDescent="0.25">
      <c r="A220" s="1">
        <v>2023</v>
      </c>
      <c r="B220" s="1" t="s">
        <v>11</v>
      </c>
      <c r="C220" s="1">
        <v>35</v>
      </c>
      <c r="D220" s="1" t="s">
        <v>171</v>
      </c>
      <c r="E220" s="1" t="s">
        <v>148</v>
      </c>
      <c r="F220" s="2">
        <v>0</v>
      </c>
      <c r="G220" s="2">
        <v>0</v>
      </c>
      <c r="H220" s="2">
        <v>0</v>
      </c>
      <c r="I220" s="2">
        <v>0</v>
      </c>
      <c r="J220" s="2">
        <v>0</v>
      </c>
      <c r="K220" s="2">
        <v>0</v>
      </c>
      <c r="L220" s="2">
        <v>0</v>
      </c>
      <c r="M220" s="2">
        <v>0</v>
      </c>
      <c r="N220" s="2">
        <v>0</v>
      </c>
      <c r="O220" s="300">
        <v>0</v>
      </c>
      <c r="P220" s="101"/>
      <c r="Q220" s="6">
        <f t="shared" si="6"/>
        <v>0</v>
      </c>
      <c r="R220" s="6">
        <v>0</v>
      </c>
      <c r="S220">
        <v>0</v>
      </c>
      <c r="T220" s="6">
        <f t="shared" si="7"/>
        <v>0</v>
      </c>
    </row>
    <row r="221" spans="1:20" x14ac:dyDescent="0.25">
      <c r="A221" s="1">
        <v>2023</v>
      </c>
      <c r="B221" s="1" t="s">
        <v>11</v>
      </c>
      <c r="C221" s="1">
        <v>35</v>
      </c>
      <c r="D221" s="1" t="s">
        <v>171</v>
      </c>
      <c r="E221" s="1" t="s">
        <v>149</v>
      </c>
      <c r="F221" s="2">
        <v>0</v>
      </c>
      <c r="G221" s="2">
        <v>0</v>
      </c>
      <c r="H221" s="2">
        <v>0</v>
      </c>
      <c r="I221" s="2">
        <v>0</v>
      </c>
      <c r="J221" s="2">
        <v>0</v>
      </c>
      <c r="K221" s="2">
        <v>0</v>
      </c>
      <c r="L221" s="2">
        <v>0</v>
      </c>
      <c r="M221" s="2">
        <v>0</v>
      </c>
      <c r="N221" s="2">
        <v>0</v>
      </c>
      <c r="O221" s="300">
        <v>0</v>
      </c>
      <c r="P221" s="101"/>
      <c r="Q221" s="6">
        <f t="shared" si="6"/>
        <v>0</v>
      </c>
      <c r="R221" s="6">
        <v>0</v>
      </c>
      <c r="S221">
        <v>0</v>
      </c>
      <c r="T221" s="6">
        <f t="shared" si="7"/>
        <v>0</v>
      </c>
    </row>
    <row r="222" spans="1:20" x14ac:dyDescent="0.25">
      <c r="A222" s="1">
        <v>2023</v>
      </c>
      <c r="B222" s="1" t="s">
        <v>11</v>
      </c>
      <c r="C222" s="1">
        <v>35</v>
      </c>
      <c r="D222" s="1" t="s">
        <v>171</v>
      </c>
      <c r="E222" s="1" t="s">
        <v>150</v>
      </c>
      <c r="F222" s="2">
        <v>0</v>
      </c>
      <c r="G222" s="2">
        <v>0</v>
      </c>
      <c r="H222" s="2">
        <v>0</v>
      </c>
      <c r="I222" s="2">
        <v>0</v>
      </c>
      <c r="J222" s="2">
        <v>0</v>
      </c>
      <c r="K222" s="2">
        <v>0</v>
      </c>
      <c r="L222" s="2">
        <v>0</v>
      </c>
      <c r="M222" s="2">
        <v>0</v>
      </c>
      <c r="N222" s="2">
        <v>0</v>
      </c>
      <c r="O222" s="300">
        <v>0</v>
      </c>
      <c r="P222" s="101"/>
      <c r="Q222" s="6">
        <f t="shared" si="6"/>
        <v>0</v>
      </c>
      <c r="R222" s="6">
        <v>0</v>
      </c>
      <c r="S222">
        <v>0</v>
      </c>
      <c r="T222" s="6">
        <f t="shared" si="7"/>
        <v>0</v>
      </c>
    </row>
    <row r="223" spans="1:20" x14ac:dyDescent="0.25">
      <c r="A223" s="1">
        <v>2023</v>
      </c>
      <c r="B223" s="1" t="s">
        <v>11</v>
      </c>
      <c r="C223" s="1">
        <v>35</v>
      </c>
      <c r="D223" s="1" t="s">
        <v>171</v>
      </c>
      <c r="E223" s="1" t="s">
        <v>151</v>
      </c>
      <c r="F223" s="2">
        <v>0</v>
      </c>
      <c r="G223" s="2">
        <v>0</v>
      </c>
      <c r="H223" s="2">
        <v>0</v>
      </c>
      <c r="I223" s="2">
        <v>0</v>
      </c>
      <c r="J223" s="2">
        <v>0</v>
      </c>
      <c r="K223" s="2">
        <v>0</v>
      </c>
      <c r="L223" s="2">
        <v>0</v>
      </c>
      <c r="M223" s="2">
        <v>0</v>
      </c>
      <c r="N223" s="2">
        <v>0</v>
      </c>
      <c r="O223" s="300">
        <v>0</v>
      </c>
      <c r="P223" s="101"/>
      <c r="Q223" s="6">
        <f t="shared" si="6"/>
        <v>0</v>
      </c>
      <c r="R223" s="6">
        <v>0</v>
      </c>
      <c r="S223">
        <v>0</v>
      </c>
      <c r="T223" s="6">
        <f t="shared" si="7"/>
        <v>0</v>
      </c>
    </row>
    <row r="224" spans="1:20" x14ac:dyDescent="0.25">
      <c r="A224" s="1">
        <v>2023</v>
      </c>
      <c r="B224" s="1" t="s">
        <v>11</v>
      </c>
      <c r="C224" s="1">
        <v>35</v>
      </c>
      <c r="D224" s="1" t="s">
        <v>171</v>
      </c>
      <c r="E224" s="1" t="s">
        <v>152</v>
      </c>
      <c r="F224" s="2">
        <v>0</v>
      </c>
      <c r="G224" s="2">
        <v>0</v>
      </c>
      <c r="H224" s="2">
        <v>0</v>
      </c>
      <c r="I224" s="2">
        <v>0</v>
      </c>
      <c r="J224" s="2">
        <v>0</v>
      </c>
      <c r="K224" s="2">
        <v>0</v>
      </c>
      <c r="L224" s="2">
        <v>0</v>
      </c>
      <c r="M224" s="2">
        <v>0</v>
      </c>
      <c r="N224" s="2">
        <v>0</v>
      </c>
      <c r="O224" s="300">
        <v>0</v>
      </c>
      <c r="P224" s="101"/>
      <c r="Q224" s="6">
        <f t="shared" si="6"/>
        <v>0</v>
      </c>
      <c r="R224" s="6">
        <v>0</v>
      </c>
      <c r="S224">
        <v>0</v>
      </c>
      <c r="T224" s="6">
        <f t="shared" si="7"/>
        <v>0</v>
      </c>
    </row>
    <row r="225" spans="1:20" x14ac:dyDescent="0.25">
      <c r="A225" s="1">
        <v>2023</v>
      </c>
      <c r="B225" s="1" t="s">
        <v>11</v>
      </c>
      <c r="C225" s="1">
        <v>35</v>
      </c>
      <c r="D225" s="1" t="s">
        <v>171</v>
      </c>
      <c r="E225" s="1" t="s">
        <v>94</v>
      </c>
      <c r="F225" s="2">
        <v>0</v>
      </c>
      <c r="G225" s="2">
        <v>0</v>
      </c>
      <c r="H225" s="2">
        <v>0</v>
      </c>
      <c r="I225" s="2">
        <v>0</v>
      </c>
      <c r="J225" s="2">
        <v>0</v>
      </c>
      <c r="K225" s="2">
        <v>0</v>
      </c>
      <c r="L225" s="2">
        <v>0</v>
      </c>
      <c r="M225" s="2">
        <v>0</v>
      </c>
      <c r="N225" s="2">
        <v>0</v>
      </c>
      <c r="O225" s="300">
        <v>0</v>
      </c>
      <c r="P225" s="101"/>
      <c r="Q225" s="6">
        <f t="shared" si="6"/>
        <v>0</v>
      </c>
      <c r="R225" s="6">
        <v>0</v>
      </c>
      <c r="S225">
        <v>0</v>
      </c>
      <c r="T225" s="6">
        <f t="shared" si="7"/>
        <v>0</v>
      </c>
    </row>
    <row r="226" spans="1:20" x14ac:dyDescent="0.25">
      <c r="A226" s="1">
        <v>2023</v>
      </c>
      <c r="B226" s="1" t="s">
        <v>11</v>
      </c>
      <c r="C226" s="1">
        <v>35</v>
      </c>
      <c r="D226" s="1" t="s">
        <v>171</v>
      </c>
      <c r="E226" s="1" t="s">
        <v>157</v>
      </c>
      <c r="F226" s="2">
        <v>0</v>
      </c>
      <c r="G226" s="2">
        <v>0</v>
      </c>
      <c r="H226" s="2">
        <v>0</v>
      </c>
      <c r="I226" s="2">
        <v>0</v>
      </c>
      <c r="J226" s="2">
        <v>1348495</v>
      </c>
      <c r="K226" s="2">
        <v>0</v>
      </c>
      <c r="L226" s="2">
        <v>1348495</v>
      </c>
      <c r="M226" s="2">
        <v>0</v>
      </c>
      <c r="N226" s="2">
        <v>1348495</v>
      </c>
      <c r="O226" s="300">
        <v>0.99339999999999995</v>
      </c>
      <c r="P226" s="101"/>
      <c r="Q226" s="6">
        <f t="shared" si="6"/>
        <v>4045485</v>
      </c>
      <c r="R226" s="6">
        <v>4045485</v>
      </c>
      <c r="S226">
        <v>4045485</v>
      </c>
      <c r="T226" s="6">
        <f t="shared" si="7"/>
        <v>0</v>
      </c>
    </row>
    <row r="227" spans="1:20" x14ac:dyDescent="0.25">
      <c r="A227" s="1">
        <v>2023</v>
      </c>
      <c r="B227" s="1" t="s">
        <v>11</v>
      </c>
      <c r="C227" s="1">
        <v>38</v>
      </c>
      <c r="D227" s="1" t="s">
        <v>172</v>
      </c>
      <c r="E227" s="1" t="s">
        <v>89</v>
      </c>
      <c r="F227" s="2">
        <v>0</v>
      </c>
      <c r="G227" s="2">
        <v>0</v>
      </c>
      <c r="H227" s="2">
        <v>0</v>
      </c>
      <c r="I227" s="2">
        <v>0</v>
      </c>
      <c r="J227" s="2">
        <v>0</v>
      </c>
      <c r="K227" s="2">
        <v>0</v>
      </c>
      <c r="L227" s="2">
        <v>0</v>
      </c>
      <c r="M227" s="2">
        <v>0</v>
      </c>
      <c r="N227" s="2">
        <v>0</v>
      </c>
      <c r="O227" s="300">
        <v>0</v>
      </c>
      <c r="P227" s="101"/>
      <c r="Q227" s="6">
        <f t="shared" si="6"/>
        <v>0</v>
      </c>
      <c r="R227" s="6">
        <v>0</v>
      </c>
      <c r="S227">
        <v>0</v>
      </c>
      <c r="T227" s="6">
        <f t="shared" si="7"/>
        <v>0</v>
      </c>
    </row>
    <row r="228" spans="1:20" x14ac:dyDescent="0.25">
      <c r="A228" s="1">
        <v>2023</v>
      </c>
      <c r="B228" s="1" t="s">
        <v>11</v>
      </c>
      <c r="C228" s="1">
        <v>38</v>
      </c>
      <c r="D228" s="1" t="s">
        <v>172</v>
      </c>
      <c r="E228" s="1" t="s">
        <v>88</v>
      </c>
      <c r="F228" s="2">
        <v>0</v>
      </c>
      <c r="G228" s="2">
        <v>0</v>
      </c>
      <c r="H228" s="2">
        <v>0</v>
      </c>
      <c r="I228" s="2">
        <v>0</v>
      </c>
      <c r="J228" s="2">
        <v>0</v>
      </c>
      <c r="K228" s="2">
        <v>0</v>
      </c>
      <c r="L228" s="2">
        <v>0</v>
      </c>
      <c r="M228" s="2">
        <v>0</v>
      </c>
      <c r="N228" s="2">
        <v>0</v>
      </c>
      <c r="O228" s="300">
        <v>0</v>
      </c>
      <c r="P228" s="101"/>
      <c r="Q228" s="6">
        <f t="shared" si="6"/>
        <v>0</v>
      </c>
      <c r="R228" s="6">
        <v>0</v>
      </c>
      <c r="S228">
        <v>0</v>
      </c>
      <c r="T228" s="6">
        <f t="shared" si="7"/>
        <v>0</v>
      </c>
    </row>
    <row r="229" spans="1:20" x14ac:dyDescent="0.25">
      <c r="A229" s="1">
        <v>2023</v>
      </c>
      <c r="B229" s="1" t="s">
        <v>11</v>
      </c>
      <c r="C229" s="1">
        <v>38</v>
      </c>
      <c r="D229" s="1" t="s">
        <v>172</v>
      </c>
      <c r="E229" s="1" t="s">
        <v>86</v>
      </c>
      <c r="F229" s="2">
        <v>0</v>
      </c>
      <c r="G229" s="2">
        <v>0</v>
      </c>
      <c r="H229" s="2">
        <v>0</v>
      </c>
      <c r="I229" s="2">
        <v>0</v>
      </c>
      <c r="J229" s="2">
        <v>0</v>
      </c>
      <c r="K229" s="2">
        <v>0</v>
      </c>
      <c r="L229" s="2">
        <v>0</v>
      </c>
      <c r="M229" s="2">
        <v>0</v>
      </c>
      <c r="N229" s="2">
        <v>0</v>
      </c>
      <c r="O229" s="300">
        <v>0</v>
      </c>
      <c r="P229" s="101"/>
      <c r="Q229" s="6">
        <f t="shared" si="6"/>
        <v>0</v>
      </c>
      <c r="R229" s="6">
        <v>0</v>
      </c>
      <c r="S229">
        <v>0</v>
      </c>
      <c r="T229" s="6">
        <f t="shared" si="7"/>
        <v>0</v>
      </c>
    </row>
    <row r="230" spans="1:20" x14ac:dyDescent="0.25">
      <c r="A230" s="1">
        <v>2023</v>
      </c>
      <c r="B230" s="1" t="s">
        <v>11</v>
      </c>
      <c r="C230" s="1">
        <v>38</v>
      </c>
      <c r="D230" s="1" t="s">
        <v>172</v>
      </c>
      <c r="E230" s="1" t="s">
        <v>93</v>
      </c>
      <c r="F230" s="2">
        <v>0</v>
      </c>
      <c r="G230" s="2">
        <v>0</v>
      </c>
      <c r="H230" s="2">
        <v>0</v>
      </c>
      <c r="I230" s="2">
        <v>0</v>
      </c>
      <c r="J230" s="2">
        <v>0</v>
      </c>
      <c r="K230" s="2">
        <v>0</v>
      </c>
      <c r="L230" s="2">
        <v>0</v>
      </c>
      <c r="M230" s="2">
        <v>0</v>
      </c>
      <c r="N230" s="2">
        <v>0</v>
      </c>
      <c r="O230" s="300">
        <v>0</v>
      </c>
      <c r="P230" s="101"/>
      <c r="Q230" s="6">
        <f t="shared" si="6"/>
        <v>0</v>
      </c>
      <c r="R230" s="6">
        <v>0</v>
      </c>
      <c r="S230">
        <v>0</v>
      </c>
      <c r="T230" s="6">
        <f t="shared" si="7"/>
        <v>0</v>
      </c>
    </row>
    <row r="231" spans="1:20" x14ac:dyDescent="0.25">
      <c r="A231" s="1">
        <v>2023</v>
      </c>
      <c r="B231" s="1" t="s">
        <v>11</v>
      </c>
      <c r="C231" s="1">
        <v>38</v>
      </c>
      <c r="D231" s="1" t="s">
        <v>172</v>
      </c>
      <c r="E231" s="1" t="s">
        <v>145</v>
      </c>
      <c r="F231" s="2">
        <v>0</v>
      </c>
      <c r="G231" s="2">
        <v>0</v>
      </c>
      <c r="H231" s="2">
        <v>22679</v>
      </c>
      <c r="I231" s="2">
        <v>22679</v>
      </c>
      <c r="J231" s="2">
        <v>0</v>
      </c>
      <c r="K231" s="2">
        <v>0</v>
      </c>
      <c r="L231" s="2">
        <v>0</v>
      </c>
      <c r="M231" s="2">
        <v>22679</v>
      </c>
      <c r="N231" s="2">
        <v>22679</v>
      </c>
      <c r="O231" s="300">
        <v>0.7802</v>
      </c>
      <c r="P231" s="101"/>
      <c r="Q231" s="6">
        <f t="shared" si="6"/>
        <v>90716</v>
      </c>
      <c r="R231" s="6">
        <v>90716</v>
      </c>
      <c r="S231">
        <v>90716</v>
      </c>
      <c r="T231" s="6">
        <f t="shared" si="7"/>
        <v>0</v>
      </c>
    </row>
    <row r="232" spans="1:20" x14ac:dyDescent="0.25">
      <c r="A232" s="1">
        <v>2023</v>
      </c>
      <c r="B232" s="1" t="s">
        <v>11</v>
      </c>
      <c r="C232" s="1">
        <v>38</v>
      </c>
      <c r="D232" s="1" t="s">
        <v>172</v>
      </c>
      <c r="E232" s="1" t="s">
        <v>146</v>
      </c>
      <c r="F232" s="2">
        <v>0</v>
      </c>
      <c r="G232" s="2">
        <v>0</v>
      </c>
      <c r="H232" s="2">
        <v>0</v>
      </c>
      <c r="I232" s="2">
        <v>0</v>
      </c>
      <c r="J232" s="2">
        <v>0</v>
      </c>
      <c r="K232" s="2">
        <v>0</v>
      </c>
      <c r="L232" s="2">
        <v>0</v>
      </c>
      <c r="M232" s="2">
        <v>0</v>
      </c>
      <c r="N232" s="2">
        <v>0</v>
      </c>
      <c r="O232" s="300">
        <v>0</v>
      </c>
      <c r="P232" s="101"/>
      <c r="Q232" s="6">
        <f t="shared" si="6"/>
        <v>0</v>
      </c>
      <c r="R232" s="6">
        <v>0</v>
      </c>
      <c r="S232">
        <v>0</v>
      </c>
      <c r="T232" s="6">
        <f t="shared" si="7"/>
        <v>0</v>
      </c>
    </row>
    <row r="233" spans="1:20" x14ac:dyDescent="0.25">
      <c r="A233" s="1">
        <v>2023</v>
      </c>
      <c r="B233" s="1" t="s">
        <v>11</v>
      </c>
      <c r="C233" s="1">
        <v>38</v>
      </c>
      <c r="D233" s="1" t="s">
        <v>172</v>
      </c>
      <c r="E233" s="1" t="s">
        <v>99</v>
      </c>
      <c r="F233" s="2">
        <v>0</v>
      </c>
      <c r="G233" s="2">
        <v>0</v>
      </c>
      <c r="H233" s="2">
        <v>3271</v>
      </c>
      <c r="I233" s="2">
        <v>3271</v>
      </c>
      <c r="J233" s="2">
        <v>0</v>
      </c>
      <c r="K233" s="2">
        <v>0</v>
      </c>
      <c r="L233" s="2">
        <v>0</v>
      </c>
      <c r="M233" s="2">
        <v>3271</v>
      </c>
      <c r="N233" s="2">
        <v>3271</v>
      </c>
      <c r="O233" s="300">
        <v>0.1125</v>
      </c>
      <c r="P233" s="101"/>
      <c r="Q233" s="6">
        <f t="shared" si="6"/>
        <v>13084</v>
      </c>
      <c r="R233" s="6">
        <v>13084</v>
      </c>
      <c r="S233">
        <v>13084</v>
      </c>
      <c r="T233" s="6">
        <f t="shared" si="7"/>
        <v>0</v>
      </c>
    </row>
    <row r="234" spans="1:20" x14ac:dyDescent="0.25">
      <c r="A234" s="1">
        <v>2023</v>
      </c>
      <c r="B234" s="1" t="s">
        <v>11</v>
      </c>
      <c r="C234" s="1">
        <v>38</v>
      </c>
      <c r="D234" s="1" t="s">
        <v>172</v>
      </c>
      <c r="E234" s="1" t="s">
        <v>147</v>
      </c>
      <c r="F234" s="2">
        <v>0</v>
      </c>
      <c r="G234" s="2">
        <v>0</v>
      </c>
      <c r="H234" s="2">
        <v>0</v>
      </c>
      <c r="I234" s="2">
        <v>0</v>
      </c>
      <c r="J234" s="2">
        <v>0</v>
      </c>
      <c r="K234" s="2">
        <v>0</v>
      </c>
      <c r="L234" s="2">
        <v>0</v>
      </c>
      <c r="M234" s="2">
        <v>0</v>
      </c>
      <c r="N234" s="2">
        <v>0</v>
      </c>
      <c r="O234" s="300">
        <v>0</v>
      </c>
      <c r="P234" s="101"/>
      <c r="Q234" s="6">
        <f t="shared" si="6"/>
        <v>0</v>
      </c>
      <c r="R234" s="6">
        <v>0</v>
      </c>
      <c r="S234">
        <v>0</v>
      </c>
      <c r="T234" s="6">
        <f t="shared" si="7"/>
        <v>0</v>
      </c>
    </row>
    <row r="235" spans="1:20" x14ac:dyDescent="0.25">
      <c r="A235" s="1">
        <v>2023</v>
      </c>
      <c r="B235" s="1" t="s">
        <v>11</v>
      </c>
      <c r="C235" s="1">
        <v>38</v>
      </c>
      <c r="D235" s="1" t="s">
        <v>172</v>
      </c>
      <c r="E235" s="1" t="s">
        <v>148</v>
      </c>
      <c r="F235" s="2">
        <v>0</v>
      </c>
      <c r="G235" s="2">
        <v>0</v>
      </c>
      <c r="H235" s="2">
        <v>0</v>
      </c>
      <c r="I235" s="2">
        <v>0</v>
      </c>
      <c r="J235" s="2">
        <v>0</v>
      </c>
      <c r="K235" s="2">
        <v>0</v>
      </c>
      <c r="L235" s="2">
        <v>0</v>
      </c>
      <c r="M235" s="2">
        <v>0</v>
      </c>
      <c r="N235" s="2">
        <v>0</v>
      </c>
      <c r="O235" s="300">
        <v>0</v>
      </c>
      <c r="P235" s="101"/>
      <c r="Q235" s="6">
        <f t="shared" si="6"/>
        <v>0</v>
      </c>
      <c r="R235" s="6">
        <v>0</v>
      </c>
      <c r="S235">
        <v>0</v>
      </c>
      <c r="T235" s="6">
        <f t="shared" si="7"/>
        <v>0</v>
      </c>
    </row>
    <row r="236" spans="1:20" x14ac:dyDescent="0.25">
      <c r="A236" s="1">
        <v>2023</v>
      </c>
      <c r="B236" s="1" t="s">
        <v>11</v>
      </c>
      <c r="C236" s="1">
        <v>38</v>
      </c>
      <c r="D236" s="1" t="s">
        <v>172</v>
      </c>
      <c r="E236" s="1" t="s">
        <v>149</v>
      </c>
      <c r="F236" s="2">
        <v>0</v>
      </c>
      <c r="G236" s="2">
        <v>0</v>
      </c>
      <c r="H236" s="2">
        <v>0</v>
      </c>
      <c r="I236" s="2">
        <v>0</v>
      </c>
      <c r="J236" s="2">
        <v>0</v>
      </c>
      <c r="K236" s="2">
        <v>0</v>
      </c>
      <c r="L236" s="2">
        <v>0</v>
      </c>
      <c r="M236" s="2">
        <v>0</v>
      </c>
      <c r="N236" s="2">
        <v>0</v>
      </c>
      <c r="O236" s="300">
        <v>0</v>
      </c>
      <c r="P236" s="101"/>
      <c r="Q236" s="6">
        <f t="shared" si="6"/>
        <v>0</v>
      </c>
      <c r="R236" s="6">
        <v>0</v>
      </c>
      <c r="S236">
        <v>0</v>
      </c>
      <c r="T236" s="6">
        <f t="shared" si="7"/>
        <v>0</v>
      </c>
    </row>
    <row r="237" spans="1:20" x14ac:dyDescent="0.25">
      <c r="A237" s="1">
        <v>2023</v>
      </c>
      <c r="B237" s="1" t="s">
        <v>11</v>
      </c>
      <c r="C237" s="1">
        <v>38</v>
      </c>
      <c r="D237" s="1" t="s">
        <v>172</v>
      </c>
      <c r="E237" s="1" t="s">
        <v>150</v>
      </c>
      <c r="F237" s="2">
        <v>0</v>
      </c>
      <c r="G237" s="2">
        <v>0</v>
      </c>
      <c r="H237" s="2">
        <v>0</v>
      </c>
      <c r="I237" s="2">
        <v>0</v>
      </c>
      <c r="J237" s="2">
        <v>0</v>
      </c>
      <c r="K237" s="2">
        <v>0</v>
      </c>
      <c r="L237" s="2">
        <v>0</v>
      </c>
      <c r="M237" s="2">
        <v>0</v>
      </c>
      <c r="N237" s="2">
        <v>0</v>
      </c>
      <c r="O237" s="300">
        <v>0</v>
      </c>
      <c r="P237" s="101"/>
      <c r="Q237" s="6">
        <f t="shared" si="6"/>
        <v>0</v>
      </c>
      <c r="R237" s="6">
        <v>0</v>
      </c>
      <c r="S237">
        <v>0</v>
      </c>
      <c r="T237" s="6">
        <f t="shared" si="7"/>
        <v>0</v>
      </c>
    </row>
    <row r="238" spans="1:20" x14ac:dyDescent="0.25">
      <c r="A238" s="1">
        <v>2023</v>
      </c>
      <c r="B238" s="1" t="s">
        <v>11</v>
      </c>
      <c r="C238" s="1">
        <v>38</v>
      </c>
      <c r="D238" s="1" t="s">
        <v>172</v>
      </c>
      <c r="E238" s="1" t="s">
        <v>151</v>
      </c>
      <c r="F238" s="2">
        <v>0</v>
      </c>
      <c r="G238" s="2">
        <v>0</v>
      </c>
      <c r="H238" s="2">
        <v>0</v>
      </c>
      <c r="I238" s="2">
        <v>0</v>
      </c>
      <c r="J238" s="2">
        <v>0</v>
      </c>
      <c r="K238" s="2">
        <v>0</v>
      </c>
      <c r="L238" s="2">
        <v>0</v>
      </c>
      <c r="M238" s="2">
        <v>0</v>
      </c>
      <c r="N238" s="2">
        <v>0</v>
      </c>
      <c r="O238" s="300">
        <v>0</v>
      </c>
      <c r="P238" s="101"/>
      <c r="Q238" s="6">
        <f t="shared" si="6"/>
        <v>0</v>
      </c>
      <c r="R238" s="6">
        <v>0</v>
      </c>
      <c r="S238">
        <v>0</v>
      </c>
      <c r="T238" s="6">
        <f t="shared" si="7"/>
        <v>0</v>
      </c>
    </row>
    <row r="239" spans="1:20" x14ac:dyDescent="0.25">
      <c r="A239" s="1">
        <v>2023</v>
      </c>
      <c r="B239" s="1" t="s">
        <v>11</v>
      </c>
      <c r="C239" s="1">
        <v>38</v>
      </c>
      <c r="D239" s="1" t="s">
        <v>172</v>
      </c>
      <c r="E239" s="1" t="s">
        <v>152</v>
      </c>
      <c r="F239" s="2">
        <v>0</v>
      </c>
      <c r="G239" s="2">
        <v>0</v>
      </c>
      <c r="H239" s="2">
        <v>0</v>
      </c>
      <c r="I239" s="2">
        <v>0</v>
      </c>
      <c r="J239" s="2">
        <v>0</v>
      </c>
      <c r="K239" s="2">
        <v>0</v>
      </c>
      <c r="L239" s="2">
        <v>0</v>
      </c>
      <c r="M239" s="2">
        <v>0</v>
      </c>
      <c r="N239" s="2">
        <v>0</v>
      </c>
      <c r="O239" s="300">
        <v>0</v>
      </c>
      <c r="P239" s="101"/>
      <c r="Q239" s="6">
        <f t="shared" si="6"/>
        <v>0</v>
      </c>
      <c r="R239" s="6">
        <v>0</v>
      </c>
      <c r="S239">
        <v>0</v>
      </c>
      <c r="T239" s="6">
        <f t="shared" si="7"/>
        <v>0</v>
      </c>
    </row>
    <row r="240" spans="1:20" x14ac:dyDescent="0.25">
      <c r="A240" s="1">
        <v>2023</v>
      </c>
      <c r="B240" s="1" t="s">
        <v>11</v>
      </c>
      <c r="C240" s="1">
        <v>38</v>
      </c>
      <c r="D240" s="1" t="s">
        <v>172</v>
      </c>
      <c r="E240" s="1" t="s">
        <v>94</v>
      </c>
      <c r="F240" s="2">
        <v>0</v>
      </c>
      <c r="G240" s="2">
        <v>0</v>
      </c>
      <c r="H240" s="2">
        <v>0</v>
      </c>
      <c r="I240" s="2">
        <v>0</v>
      </c>
      <c r="J240" s="2">
        <v>0</v>
      </c>
      <c r="K240" s="2">
        <v>0</v>
      </c>
      <c r="L240" s="2">
        <v>0</v>
      </c>
      <c r="M240" s="2">
        <v>0</v>
      </c>
      <c r="N240" s="2">
        <v>0</v>
      </c>
      <c r="O240" s="300">
        <v>0</v>
      </c>
      <c r="P240" s="101"/>
      <c r="Q240" s="6">
        <f t="shared" si="6"/>
        <v>0</v>
      </c>
      <c r="R240" s="6">
        <v>0</v>
      </c>
      <c r="S240">
        <v>0</v>
      </c>
      <c r="T240" s="6">
        <f t="shared" si="7"/>
        <v>0</v>
      </c>
    </row>
    <row r="241" spans="1:20" x14ac:dyDescent="0.25">
      <c r="A241" s="1">
        <v>2023</v>
      </c>
      <c r="B241" s="1" t="s">
        <v>11</v>
      </c>
      <c r="C241" s="1">
        <v>38</v>
      </c>
      <c r="D241" s="1" t="s">
        <v>172</v>
      </c>
      <c r="E241" s="1" t="s">
        <v>157</v>
      </c>
      <c r="F241" s="2">
        <v>3119</v>
      </c>
      <c r="G241" s="2">
        <v>0</v>
      </c>
      <c r="H241" s="2">
        <v>0</v>
      </c>
      <c r="I241" s="2">
        <v>3119</v>
      </c>
      <c r="J241" s="2">
        <v>0</v>
      </c>
      <c r="K241" s="2">
        <v>0</v>
      </c>
      <c r="L241" s="2">
        <v>3119</v>
      </c>
      <c r="M241" s="2">
        <v>0</v>
      </c>
      <c r="N241" s="2">
        <v>3119</v>
      </c>
      <c r="O241" s="300">
        <v>0.10730000000000001</v>
      </c>
      <c r="P241" s="101"/>
      <c r="Q241" s="6">
        <f t="shared" si="6"/>
        <v>12476</v>
      </c>
      <c r="R241" s="6">
        <v>12476</v>
      </c>
      <c r="S241">
        <v>12476</v>
      </c>
      <c r="T241" s="6">
        <f t="shared" si="7"/>
        <v>0</v>
      </c>
    </row>
    <row r="242" spans="1:20" x14ac:dyDescent="0.25">
      <c r="A242" s="1">
        <v>2023</v>
      </c>
      <c r="B242" s="1" t="s">
        <v>11</v>
      </c>
      <c r="C242" s="1">
        <v>39</v>
      </c>
      <c r="D242" s="1" t="s">
        <v>173</v>
      </c>
      <c r="E242" s="1" t="s">
        <v>89</v>
      </c>
      <c r="F242" s="2">
        <v>0</v>
      </c>
      <c r="G242" s="2">
        <v>0</v>
      </c>
      <c r="H242" s="2">
        <v>0</v>
      </c>
      <c r="I242" s="2">
        <v>0</v>
      </c>
      <c r="J242" s="2">
        <v>0</v>
      </c>
      <c r="K242" s="2">
        <v>0</v>
      </c>
      <c r="L242" s="2">
        <v>0</v>
      </c>
      <c r="M242" s="2">
        <v>0</v>
      </c>
      <c r="N242" s="2">
        <v>0</v>
      </c>
      <c r="O242" s="300">
        <v>0</v>
      </c>
      <c r="P242" s="101"/>
      <c r="Q242" s="6">
        <f t="shared" si="6"/>
        <v>0</v>
      </c>
      <c r="R242" s="6">
        <v>0</v>
      </c>
      <c r="S242">
        <v>0</v>
      </c>
      <c r="T242" s="6">
        <f t="shared" si="7"/>
        <v>0</v>
      </c>
    </row>
    <row r="243" spans="1:20" x14ac:dyDescent="0.25">
      <c r="A243" s="1">
        <v>2023</v>
      </c>
      <c r="B243" s="1" t="s">
        <v>11</v>
      </c>
      <c r="C243" s="1">
        <v>39</v>
      </c>
      <c r="D243" s="1" t="s">
        <v>173</v>
      </c>
      <c r="E243" s="1" t="s">
        <v>88</v>
      </c>
      <c r="F243" s="2">
        <v>0</v>
      </c>
      <c r="G243" s="2">
        <v>0</v>
      </c>
      <c r="H243" s="2">
        <v>0</v>
      </c>
      <c r="I243" s="2">
        <v>0</v>
      </c>
      <c r="J243" s="2">
        <v>0</v>
      </c>
      <c r="K243" s="2">
        <v>0</v>
      </c>
      <c r="L243" s="2">
        <v>0</v>
      </c>
      <c r="M243" s="2">
        <v>0</v>
      </c>
      <c r="N243" s="2">
        <v>0</v>
      </c>
      <c r="O243" s="300">
        <v>0</v>
      </c>
      <c r="P243" s="101"/>
      <c r="Q243" s="6">
        <f t="shared" si="6"/>
        <v>0</v>
      </c>
      <c r="R243" s="6">
        <v>0</v>
      </c>
      <c r="S243">
        <v>0</v>
      </c>
      <c r="T243" s="6">
        <f t="shared" si="7"/>
        <v>0</v>
      </c>
    </row>
    <row r="244" spans="1:20" x14ac:dyDescent="0.25">
      <c r="A244" s="1">
        <v>2023</v>
      </c>
      <c r="B244" s="1" t="s">
        <v>11</v>
      </c>
      <c r="C244" s="1">
        <v>39</v>
      </c>
      <c r="D244" s="1" t="s">
        <v>173</v>
      </c>
      <c r="E244" s="1" t="s">
        <v>86</v>
      </c>
      <c r="F244" s="2">
        <v>0</v>
      </c>
      <c r="G244" s="2">
        <v>0</v>
      </c>
      <c r="H244" s="2">
        <v>0</v>
      </c>
      <c r="I244" s="2">
        <v>0</v>
      </c>
      <c r="J244" s="2">
        <v>0</v>
      </c>
      <c r="K244" s="2">
        <v>0</v>
      </c>
      <c r="L244" s="2">
        <v>0</v>
      </c>
      <c r="M244" s="2">
        <v>0</v>
      </c>
      <c r="N244" s="2">
        <v>0</v>
      </c>
      <c r="O244" s="300">
        <v>0</v>
      </c>
      <c r="P244" s="101"/>
      <c r="Q244" s="6">
        <f t="shared" si="6"/>
        <v>0</v>
      </c>
      <c r="R244" s="6">
        <v>0</v>
      </c>
      <c r="S244">
        <v>0</v>
      </c>
      <c r="T244" s="6">
        <f t="shared" si="7"/>
        <v>0</v>
      </c>
    </row>
    <row r="245" spans="1:20" x14ac:dyDescent="0.25">
      <c r="A245" s="1">
        <v>2023</v>
      </c>
      <c r="B245" s="1" t="s">
        <v>11</v>
      </c>
      <c r="C245" s="1">
        <v>39</v>
      </c>
      <c r="D245" s="1" t="s">
        <v>173</v>
      </c>
      <c r="E245" s="1" t="s">
        <v>93</v>
      </c>
      <c r="F245" s="2">
        <v>0</v>
      </c>
      <c r="G245" s="2">
        <v>0</v>
      </c>
      <c r="H245" s="2">
        <v>0</v>
      </c>
      <c r="I245" s="2">
        <v>0</v>
      </c>
      <c r="J245" s="2">
        <v>0</v>
      </c>
      <c r="K245" s="2">
        <v>0</v>
      </c>
      <c r="L245" s="2">
        <v>0</v>
      </c>
      <c r="M245" s="2">
        <v>0</v>
      </c>
      <c r="N245" s="2">
        <v>0</v>
      </c>
      <c r="O245" s="300">
        <v>0</v>
      </c>
      <c r="P245" s="101"/>
      <c r="Q245" s="6">
        <f t="shared" si="6"/>
        <v>0</v>
      </c>
      <c r="R245" s="6">
        <v>0</v>
      </c>
      <c r="S245">
        <v>0</v>
      </c>
      <c r="T245" s="6">
        <f t="shared" si="7"/>
        <v>0</v>
      </c>
    </row>
    <row r="246" spans="1:20" x14ac:dyDescent="0.25">
      <c r="A246" s="1">
        <v>2023</v>
      </c>
      <c r="B246" s="1" t="s">
        <v>11</v>
      </c>
      <c r="C246" s="1">
        <v>39</v>
      </c>
      <c r="D246" s="1" t="s">
        <v>173</v>
      </c>
      <c r="E246" s="1" t="s">
        <v>145</v>
      </c>
      <c r="F246" s="2">
        <v>0</v>
      </c>
      <c r="G246" s="2">
        <v>0</v>
      </c>
      <c r="H246" s="2">
        <v>226862</v>
      </c>
      <c r="I246" s="2">
        <v>226862</v>
      </c>
      <c r="J246" s="2">
        <v>0</v>
      </c>
      <c r="K246" s="2">
        <v>0</v>
      </c>
      <c r="L246" s="2">
        <v>0</v>
      </c>
      <c r="M246" s="2">
        <v>226862</v>
      </c>
      <c r="N246" s="2">
        <v>226862</v>
      </c>
      <c r="O246" s="300">
        <v>0.7802</v>
      </c>
      <c r="P246" s="101"/>
      <c r="Q246" s="6">
        <f t="shared" si="6"/>
        <v>907448</v>
      </c>
      <c r="R246" s="6">
        <v>907448</v>
      </c>
      <c r="S246">
        <v>907448</v>
      </c>
      <c r="T246" s="6">
        <f t="shared" si="7"/>
        <v>0</v>
      </c>
    </row>
    <row r="247" spans="1:20" x14ac:dyDescent="0.25">
      <c r="A247" s="1">
        <v>2023</v>
      </c>
      <c r="B247" s="1" t="s">
        <v>11</v>
      </c>
      <c r="C247" s="1">
        <v>39</v>
      </c>
      <c r="D247" s="1" t="s">
        <v>173</v>
      </c>
      <c r="E247" s="1" t="s">
        <v>146</v>
      </c>
      <c r="F247" s="2">
        <v>0</v>
      </c>
      <c r="G247" s="2">
        <v>0</v>
      </c>
      <c r="H247" s="2">
        <v>0</v>
      </c>
      <c r="I247" s="2">
        <v>0</v>
      </c>
      <c r="J247" s="2">
        <v>0</v>
      </c>
      <c r="K247" s="2">
        <v>0</v>
      </c>
      <c r="L247" s="2">
        <v>0</v>
      </c>
      <c r="M247" s="2">
        <v>0</v>
      </c>
      <c r="N247" s="2">
        <v>0</v>
      </c>
      <c r="O247" s="300">
        <v>0</v>
      </c>
      <c r="P247" s="101"/>
      <c r="Q247" s="6">
        <f t="shared" si="6"/>
        <v>0</v>
      </c>
      <c r="R247" s="6">
        <v>0</v>
      </c>
      <c r="S247">
        <v>0</v>
      </c>
      <c r="T247" s="6">
        <f t="shared" si="7"/>
        <v>0</v>
      </c>
    </row>
    <row r="248" spans="1:20" x14ac:dyDescent="0.25">
      <c r="A248" s="1">
        <v>2023</v>
      </c>
      <c r="B248" s="1" t="s">
        <v>11</v>
      </c>
      <c r="C248" s="1">
        <v>39</v>
      </c>
      <c r="D248" s="1" t="s">
        <v>173</v>
      </c>
      <c r="E248" s="1" t="s">
        <v>99</v>
      </c>
      <c r="F248" s="2">
        <v>0</v>
      </c>
      <c r="G248" s="2">
        <v>0</v>
      </c>
      <c r="H248" s="2">
        <v>32720</v>
      </c>
      <c r="I248" s="2">
        <v>32720</v>
      </c>
      <c r="J248" s="2">
        <v>0</v>
      </c>
      <c r="K248" s="2">
        <v>0</v>
      </c>
      <c r="L248" s="2">
        <v>0</v>
      </c>
      <c r="M248" s="2">
        <v>32720</v>
      </c>
      <c r="N248" s="2">
        <v>32720</v>
      </c>
      <c r="O248" s="300">
        <v>0.1125</v>
      </c>
      <c r="P248" s="101"/>
      <c r="Q248" s="6">
        <f t="shared" si="6"/>
        <v>130880</v>
      </c>
      <c r="R248" s="6">
        <v>130880</v>
      </c>
      <c r="S248">
        <v>130880</v>
      </c>
      <c r="T248" s="6">
        <f t="shared" si="7"/>
        <v>0</v>
      </c>
    </row>
    <row r="249" spans="1:20" x14ac:dyDescent="0.25">
      <c r="A249" s="1">
        <v>2023</v>
      </c>
      <c r="B249" s="1" t="s">
        <v>11</v>
      </c>
      <c r="C249" s="1">
        <v>39</v>
      </c>
      <c r="D249" s="1" t="s">
        <v>173</v>
      </c>
      <c r="E249" s="1" t="s">
        <v>147</v>
      </c>
      <c r="F249" s="2">
        <v>0</v>
      </c>
      <c r="G249" s="2">
        <v>0</v>
      </c>
      <c r="H249" s="2">
        <v>0</v>
      </c>
      <c r="I249" s="2">
        <v>0</v>
      </c>
      <c r="J249" s="2">
        <v>0</v>
      </c>
      <c r="K249" s="2">
        <v>0</v>
      </c>
      <c r="L249" s="2">
        <v>0</v>
      </c>
      <c r="M249" s="2">
        <v>0</v>
      </c>
      <c r="N249" s="2">
        <v>0</v>
      </c>
      <c r="O249" s="300">
        <v>0</v>
      </c>
      <c r="P249" s="101"/>
      <c r="Q249" s="6">
        <f t="shared" si="6"/>
        <v>0</v>
      </c>
      <c r="R249" s="6">
        <v>0</v>
      </c>
      <c r="S249">
        <v>0</v>
      </c>
      <c r="T249" s="6">
        <f t="shared" si="7"/>
        <v>0</v>
      </c>
    </row>
    <row r="250" spans="1:20" x14ac:dyDescent="0.25">
      <c r="A250" s="1">
        <v>2023</v>
      </c>
      <c r="B250" s="1" t="s">
        <v>11</v>
      </c>
      <c r="C250" s="1">
        <v>39</v>
      </c>
      <c r="D250" s="1" t="s">
        <v>173</v>
      </c>
      <c r="E250" s="1" t="s">
        <v>148</v>
      </c>
      <c r="F250" s="2">
        <v>0</v>
      </c>
      <c r="G250" s="2">
        <v>0</v>
      </c>
      <c r="H250" s="2">
        <v>0</v>
      </c>
      <c r="I250" s="2">
        <v>0</v>
      </c>
      <c r="J250" s="2">
        <v>0</v>
      </c>
      <c r="K250" s="2">
        <v>0</v>
      </c>
      <c r="L250" s="2">
        <v>0</v>
      </c>
      <c r="M250" s="2">
        <v>0</v>
      </c>
      <c r="N250" s="2">
        <v>0</v>
      </c>
      <c r="O250" s="300">
        <v>0</v>
      </c>
      <c r="P250" s="101"/>
      <c r="Q250" s="6">
        <f t="shared" si="6"/>
        <v>0</v>
      </c>
      <c r="R250" s="6">
        <v>0</v>
      </c>
      <c r="S250">
        <v>0</v>
      </c>
      <c r="T250" s="6">
        <f t="shared" si="7"/>
        <v>0</v>
      </c>
    </row>
    <row r="251" spans="1:20" x14ac:dyDescent="0.25">
      <c r="A251" s="1">
        <v>2023</v>
      </c>
      <c r="B251" s="1" t="s">
        <v>11</v>
      </c>
      <c r="C251" s="1">
        <v>39</v>
      </c>
      <c r="D251" s="1" t="s">
        <v>173</v>
      </c>
      <c r="E251" s="1" t="s">
        <v>149</v>
      </c>
      <c r="F251" s="2">
        <v>0</v>
      </c>
      <c r="G251" s="2">
        <v>0</v>
      </c>
      <c r="H251" s="2">
        <v>0</v>
      </c>
      <c r="I251" s="2">
        <v>0</v>
      </c>
      <c r="J251" s="2">
        <v>0</v>
      </c>
      <c r="K251" s="2">
        <v>0</v>
      </c>
      <c r="L251" s="2">
        <v>0</v>
      </c>
      <c r="M251" s="2">
        <v>0</v>
      </c>
      <c r="N251" s="2">
        <v>0</v>
      </c>
      <c r="O251" s="300">
        <v>0</v>
      </c>
      <c r="P251" s="101"/>
      <c r="Q251" s="6">
        <f t="shared" si="6"/>
        <v>0</v>
      </c>
      <c r="R251" s="6">
        <v>0</v>
      </c>
      <c r="S251">
        <v>0</v>
      </c>
      <c r="T251" s="6">
        <f t="shared" si="7"/>
        <v>0</v>
      </c>
    </row>
    <row r="252" spans="1:20" x14ac:dyDescent="0.25">
      <c r="A252" s="1">
        <v>2023</v>
      </c>
      <c r="B252" s="1" t="s">
        <v>11</v>
      </c>
      <c r="C252" s="1">
        <v>39</v>
      </c>
      <c r="D252" s="1" t="s">
        <v>173</v>
      </c>
      <c r="E252" s="1" t="s">
        <v>150</v>
      </c>
      <c r="F252" s="2">
        <v>0</v>
      </c>
      <c r="G252" s="2">
        <v>0</v>
      </c>
      <c r="H252" s="2">
        <v>0</v>
      </c>
      <c r="I252" s="2">
        <v>0</v>
      </c>
      <c r="J252" s="2">
        <v>0</v>
      </c>
      <c r="K252" s="2">
        <v>0</v>
      </c>
      <c r="L252" s="2">
        <v>0</v>
      </c>
      <c r="M252" s="2">
        <v>0</v>
      </c>
      <c r="N252" s="2">
        <v>0</v>
      </c>
      <c r="O252" s="300">
        <v>0</v>
      </c>
      <c r="P252" s="101"/>
      <c r="Q252" s="6">
        <f t="shared" si="6"/>
        <v>0</v>
      </c>
      <c r="R252" s="6">
        <v>0</v>
      </c>
      <c r="S252">
        <v>0</v>
      </c>
      <c r="T252" s="6">
        <f t="shared" si="7"/>
        <v>0</v>
      </c>
    </row>
    <row r="253" spans="1:20" x14ac:dyDescent="0.25">
      <c r="A253" s="1">
        <v>2023</v>
      </c>
      <c r="B253" s="1" t="s">
        <v>11</v>
      </c>
      <c r="C253" s="1">
        <v>39</v>
      </c>
      <c r="D253" s="1" t="s">
        <v>173</v>
      </c>
      <c r="E253" s="1" t="s">
        <v>151</v>
      </c>
      <c r="F253" s="2">
        <v>0</v>
      </c>
      <c r="G253" s="2">
        <v>0</v>
      </c>
      <c r="H253" s="2">
        <v>0</v>
      </c>
      <c r="I253" s="2">
        <v>0</v>
      </c>
      <c r="J253" s="2">
        <v>0</v>
      </c>
      <c r="K253" s="2">
        <v>0</v>
      </c>
      <c r="L253" s="2">
        <v>0</v>
      </c>
      <c r="M253" s="2">
        <v>0</v>
      </c>
      <c r="N253" s="2">
        <v>0</v>
      </c>
      <c r="O253" s="300">
        <v>0</v>
      </c>
      <c r="P253" s="101"/>
      <c r="Q253" s="6">
        <f t="shared" si="6"/>
        <v>0</v>
      </c>
      <c r="R253" s="6">
        <v>0</v>
      </c>
      <c r="S253">
        <v>0</v>
      </c>
      <c r="T253" s="6">
        <f t="shared" si="7"/>
        <v>0</v>
      </c>
    </row>
    <row r="254" spans="1:20" x14ac:dyDescent="0.25">
      <c r="A254" s="1">
        <v>2023</v>
      </c>
      <c r="B254" s="1" t="s">
        <v>11</v>
      </c>
      <c r="C254" s="1">
        <v>39</v>
      </c>
      <c r="D254" s="1" t="s">
        <v>173</v>
      </c>
      <c r="E254" s="1" t="s">
        <v>152</v>
      </c>
      <c r="F254" s="2">
        <v>0</v>
      </c>
      <c r="G254" s="2">
        <v>0</v>
      </c>
      <c r="H254" s="2">
        <v>0</v>
      </c>
      <c r="I254" s="2">
        <v>0</v>
      </c>
      <c r="J254" s="2">
        <v>0</v>
      </c>
      <c r="K254" s="2">
        <v>0</v>
      </c>
      <c r="L254" s="2">
        <v>0</v>
      </c>
      <c r="M254" s="2">
        <v>0</v>
      </c>
      <c r="N254" s="2">
        <v>0</v>
      </c>
      <c r="O254" s="300">
        <v>0</v>
      </c>
      <c r="P254" s="101"/>
      <c r="Q254" s="6">
        <f t="shared" si="6"/>
        <v>0</v>
      </c>
      <c r="R254" s="6">
        <v>0</v>
      </c>
      <c r="S254">
        <v>0</v>
      </c>
      <c r="T254" s="6">
        <f t="shared" si="7"/>
        <v>0</v>
      </c>
    </row>
    <row r="255" spans="1:20" x14ac:dyDescent="0.25">
      <c r="A255" s="1">
        <v>2023</v>
      </c>
      <c r="B255" s="1" t="s">
        <v>11</v>
      </c>
      <c r="C255" s="1">
        <v>39</v>
      </c>
      <c r="D255" s="1" t="s">
        <v>173</v>
      </c>
      <c r="E255" s="1" t="s">
        <v>94</v>
      </c>
      <c r="F255" s="2">
        <v>0</v>
      </c>
      <c r="G255" s="2">
        <v>0</v>
      </c>
      <c r="H255" s="2">
        <v>0</v>
      </c>
      <c r="I255" s="2">
        <v>0</v>
      </c>
      <c r="J255" s="2">
        <v>0</v>
      </c>
      <c r="K255" s="2">
        <v>0</v>
      </c>
      <c r="L255" s="2">
        <v>0</v>
      </c>
      <c r="M255" s="2">
        <v>0</v>
      </c>
      <c r="N255" s="2">
        <v>0</v>
      </c>
      <c r="O255" s="300">
        <v>0</v>
      </c>
      <c r="P255" s="101"/>
      <c r="Q255" s="6">
        <f t="shared" si="6"/>
        <v>0</v>
      </c>
      <c r="R255" s="6">
        <v>0</v>
      </c>
      <c r="S255">
        <v>0</v>
      </c>
      <c r="T255" s="6">
        <f t="shared" si="7"/>
        <v>0</v>
      </c>
    </row>
    <row r="256" spans="1:20" x14ac:dyDescent="0.25">
      <c r="A256" s="1">
        <v>2023</v>
      </c>
      <c r="B256" s="1" t="s">
        <v>11</v>
      </c>
      <c r="C256" s="1">
        <v>39</v>
      </c>
      <c r="D256" s="1" t="s">
        <v>173</v>
      </c>
      <c r="E256" s="1" t="s">
        <v>157</v>
      </c>
      <c r="F256" s="2">
        <v>31203</v>
      </c>
      <c r="G256" s="2">
        <v>0</v>
      </c>
      <c r="H256" s="2">
        <v>0</v>
      </c>
      <c r="I256" s="2">
        <v>31203</v>
      </c>
      <c r="J256" s="2">
        <v>0</v>
      </c>
      <c r="K256" s="2">
        <v>0</v>
      </c>
      <c r="L256" s="2">
        <v>31203</v>
      </c>
      <c r="M256" s="2">
        <v>0</v>
      </c>
      <c r="N256" s="2">
        <v>31203</v>
      </c>
      <c r="O256" s="300">
        <v>0.10730000000000001</v>
      </c>
      <c r="P256" s="101"/>
      <c r="Q256" s="6">
        <f t="shared" si="6"/>
        <v>124812</v>
      </c>
      <c r="R256" s="6">
        <v>124812</v>
      </c>
      <c r="S256">
        <v>124812</v>
      </c>
      <c r="T256" s="6">
        <f t="shared" si="7"/>
        <v>0</v>
      </c>
    </row>
    <row r="257" spans="1:20" x14ac:dyDescent="0.25">
      <c r="A257" s="1">
        <v>2023</v>
      </c>
      <c r="B257" s="1" t="s">
        <v>11</v>
      </c>
      <c r="C257" s="1">
        <v>41</v>
      </c>
      <c r="D257" s="1" t="s">
        <v>174</v>
      </c>
      <c r="E257" s="1" t="s">
        <v>89</v>
      </c>
      <c r="F257" s="2">
        <v>0</v>
      </c>
      <c r="G257" s="2">
        <v>0</v>
      </c>
      <c r="H257" s="2">
        <v>0</v>
      </c>
      <c r="I257" s="2">
        <v>0</v>
      </c>
      <c r="J257" s="2">
        <v>0</v>
      </c>
      <c r="K257" s="2">
        <v>0</v>
      </c>
      <c r="L257" s="2">
        <v>0</v>
      </c>
      <c r="M257" s="2">
        <v>0</v>
      </c>
      <c r="N257" s="2">
        <v>0</v>
      </c>
      <c r="O257" s="300">
        <v>0</v>
      </c>
      <c r="P257" s="101"/>
      <c r="Q257" s="6">
        <f t="shared" si="6"/>
        <v>0</v>
      </c>
      <c r="R257" s="6">
        <v>0</v>
      </c>
      <c r="S257">
        <v>0</v>
      </c>
      <c r="T257" s="6">
        <f t="shared" si="7"/>
        <v>0</v>
      </c>
    </row>
    <row r="258" spans="1:20" x14ac:dyDescent="0.25">
      <c r="A258" s="1">
        <v>2023</v>
      </c>
      <c r="B258" s="1" t="s">
        <v>11</v>
      </c>
      <c r="C258" s="1">
        <v>41</v>
      </c>
      <c r="D258" s="1" t="s">
        <v>174</v>
      </c>
      <c r="E258" s="1" t="s">
        <v>88</v>
      </c>
      <c r="F258" s="2">
        <v>0</v>
      </c>
      <c r="G258" s="2">
        <v>0</v>
      </c>
      <c r="H258" s="2">
        <v>0</v>
      </c>
      <c r="I258" s="2">
        <v>0</v>
      </c>
      <c r="J258" s="2">
        <v>0</v>
      </c>
      <c r="K258" s="2">
        <v>0</v>
      </c>
      <c r="L258" s="2">
        <v>0</v>
      </c>
      <c r="M258" s="2">
        <v>0</v>
      </c>
      <c r="N258" s="2">
        <v>0</v>
      </c>
      <c r="O258" s="300">
        <v>0</v>
      </c>
      <c r="P258" s="101"/>
      <c r="Q258" s="6">
        <f t="shared" si="6"/>
        <v>0</v>
      </c>
      <c r="R258" s="6">
        <v>0</v>
      </c>
      <c r="S258">
        <v>0</v>
      </c>
      <c r="T258" s="6">
        <f t="shared" si="7"/>
        <v>0</v>
      </c>
    </row>
    <row r="259" spans="1:20" x14ac:dyDescent="0.25">
      <c r="A259" s="1">
        <v>2023</v>
      </c>
      <c r="B259" s="1" t="s">
        <v>11</v>
      </c>
      <c r="C259" s="1">
        <v>41</v>
      </c>
      <c r="D259" s="1" t="s">
        <v>174</v>
      </c>
      <c r="E259" s="1" t="s">
        <v>86</v>
      </c>
      <c r="F259" s="2">
        <v>0</v>
      </c>
      <c r="G259" s="2">
        <v>0</v>
      </c>
      <c r="H259" s="2">
        <v>0</v>
      </c>
      <c r="I259" s="2">
        <v>0</v>
      </c>
      <c r="J259" s="2">
        <v>0</v>
      </c>
      <c r="K259" s="2">
        <v>0</v>
      </c>
      <c r="L259" s="2">
        <v>0</v>
      </c>
      <c r="M259" s="2">
        <v>0</v>
      </c>
      <c r="N259" s="2">
        <v>0</v>
      </c>
      <c r="O259" s="300">
        <v>0</v>
      </c>
      <c r="P259" s="101"/>
      <c r="Q259" s="6">
        <f t="shared" ref="Q259:Q322" si="8">SUM(F259:N259)</f>
        <v>0</v>
      </c>
      <c r="R259" s="6">
        <v>0</v>
      </c>
      <c r="S259">
        <v>0</v>
      </c>
      <c r="T259" s="6">
        <f t="shared" ref="T259:T322" si="9">Q259-R259</f>
        <v>0</v>
      </c>
    </row>
    <row r="260" spans="1:20" x14ac:dyDescent="0.25">
      <c r="A260" s="1">
        <v>2023</v>
      </c>
      <c r="B260" s="1" t="s">
        <v>11</v>
      </c>
      <c r="C260" s="1">
        <v>41</v>
      </c>
      <c r="D260" s="1" t="s">
        <v>174</v>
      </c>
      <c r="E260" s="1" t="s">
        <v>93</v>
      </c>
      <c r="F260" s="2">
        <v>0</v>
      </c>
      <c r="G260" s="2">
        <v>0</v>
      </c>
      <c r="H260" s="2">
        <v>0</v>
      </c>
      <c r="I260" s="2">
        <v>0</v>
      </c>
      <c r="J260" s="2">
        <v>0</v>
      </c>
      <c r="K260" s="2">
        <v>0</v>
      </c>
      <c r="L260" s="2">
        <v>0</v>
      </c>
      <c r="M260" s="2">
        <v>0</v>
      </c>
      <c r="N260" s="2">
        <v>0</v>
      </c>
      <c r="O260" s="300">
        <v>0</v>
      </c>
      <c r="P260" s="101"/>
      <c r="Q260" s="6">
        <f t="shared" si="8"/>
        <v>0</v>
      </c>
      <c r="R260" s="6">
        <v>0</v>
      </c>
      <c r="S260">
        <v>0</v>
      </c>
      <c r="T260" s="6">
        <f t="shared" si="9"/>
        <v>0</v>
      </c>
    </row>
    <row r="261" spans="1:20" x14ac:dyDescent="0.25">
      <c r="A261" s="1">
        <v>2023</v>
      </c>
      <c r="B261" s="1" t="s">
        <v>11</v>
      </c>
      <c r="C261" s="1">
        <v>41</v>
      </c>
      <c r="D261" s="1" t="s">
        <v>174</v>
      </c>
      <c r="E261" s="1" t="s">
        <v>145</v>
      </c>
      <c r="F261" s="2">
        <v>0</v>
      </c>
      <c r="G261" s="2">
        <v>0</v>
      </c>
      <c r="H261" s="2">
        <v>171783</v>
      </c>
      <c r="I261" s="2">
        <v>171783</v>
      </c>
      <c r="J261" s="2">
        <v>0</v>
      </c>
      <c r="K261" s="2">
        <v>0</v>
      </c>
      <c r="L261" s="2">
        <v>0</v>
      </c>
      <c r="M261" s="2">
        <v>171783</v>
      </c>
      <c r="N261" s="2">
        <v>171783</v>
      </c>
      <c r="O261" s="300">
        <v>0.7802</v>
      </c>
      <c r="P261" s="101"/>
      <c r="Q261" s="6">
        <f t="shared" si="8"/>
        <v>687132</v>
      </c>
      <c r="R261" s="6">
        <v>687132</v>
      </c>
      <c r="S261">
        <v>687132</v>
      </c>
      <c r="T261" s="6">
        <f t="shared" si="9"/>
        <v>0</v>
      </c>
    </row>
    <row r="262" spans="1:20" x14ac:dyDescent="0.25">
      <c r="A262" s="1">
        <v>2023</v>
      </c>
      <c r="B262" s="1" t="s">
        <v>11</v>
      </c>
      <c r="C262" s="1">
        <v>41</v>
      </c>
      <c r="D262" s="1" t="s">
        <v>174</v>
      </c>
      <c r="E262" s="1" t="s">
        <v>146</v>
      </c>
      <c r="F262" s="2">
        <v>0</v>
      </c>
      <c r="G262" s="2">
        <v>0</v>
      </c>
      <c r="H262" s="2">
        <v>0</v>
      </c>
      <c r="I262" s="2">
        <v>0</v>
      </c>
      <c r="J262" s="2">
        <v>0</v>
      </c>
      <c r="K262" s="2">
        <v>0</v>
      </c>
      <c r="L262" s="2">
        <v>0</v>
      </c>
      <c r="M262" s="2">
        <v>0</v>
      </c>
      <c r="N262" s="2">
        <v>0</v>
      </c>
      <c r="O262" s="300">
        <v>0</v>
      </c>
      <c r="P262" s="101"/>
      <c r="Q262" s="6">
        <f t="shared" si="8"/>
        <v>0</v>
      </c>
      <c r="R262" s="6">
        <v>0</v>
      </c>
      <c r="S262">
        <v>0</v>
      </c>
      <c r="T262" s="6">
        <f t="shared" si="9"/>
        <v>0</v>
      </c>
    </row>
    <row r="263" spans="1:20" x14ac:dyDescent="0.25">
      <c r="A263" s="1">
        <v>2023</v>
      </c>
      <c r="B263" s="1" t="s">
        <v>11</v>
      </c>
      <c r="C263" s="1">
        <v>41</v>
      </c>
      <c r="D263" s="1" t="s">
        <v>174</v>
      </c>
      <c r="E263" s="1" t="s">
        <v>99</v>
      </c>
      <c r="F263" s="2">
        <v>0</v>
      </c>
      <c r="G263" s="2">
        <v>0</v>
      </c>
      <c r="H263" s="2">
        <v>24776</v>
      </c>
      <c r="I263" s="2">
        <v>24776</v>
      </c>
      <c r="J263" s="2">
        <v>0</v>
      </c>
      <c r="K263" s="2">
        <v>0</v>
      </c>
      <c r="L263" s="2">
        <v>0</v>
      </c>
      <c r="M263" s="2">
        <v>24776</v>
      </c>
      <c r="N263" s="2">
        <v>24776</v>
      </c>
      <c r="O263" s="300">
        <v>0.1125</v>
      </c>
      <c r="P263" s="101"/>
      <c r="Q263" s="6">
        <f t="shared" si="8"/>
        <v>99104</v>
      </c>
      <c r="R263" s="6">
        <v>99104</v>
      </c>
      <c r="S263">
        <v>99104</v>
      </c>
      <c r="T263" s="6">
        <f t="shared" si="9"/>
        <v>0</v>
      </c>
    </row>
    <row r="264" spans="1:20" x14ac:dyDescent="0.25">
      <c r="A264" s="1">
        <v>2023</v>
      </c>
      <c r="B264" s="1" t="s">
        <v>11</v>
      </c>
      <c r="C264" s="1">
        <v>41</v>
      </c>
      <c r="D264" s="1" t="s">
        <v>174</v>
      </c>
      <c r="E264" s="1" t="s">
        <v>147</v>
      </c>
      <c r="F264" s="2">
        <v>0</v>
      </c>
      <c r="G264" s="2">
        <v>0</v>
      </c>
      <c r="H264" s="2">
        <v>0</v>
      </c>
      <c r="I264" s="2">
        <v>0</v>
      </c>
      <c r="J264" s="2">
        <v>0</v>
      </c>
      <c r="K264" s="2">
        <v>0</v>
      </c>
      <c r="L264" s="2">
        <v>0</v>
      </c>
      <c r="M264" s="2">
        <v>0</v>
      </c>
      <c r="N264" s="2">
        <v>0</v>
      </c>
      <c r="O264" s="300">
        <v>0</v>
      </c>
      <c r="P264" s="101"/>
      <c r="Q264" s="6">
        <f t="shared" si="8"/>
        <v>0</v>
      </c>
      <c r="R264" s="6">
        <v>0</v>
      </c>
      <c r="S264">
        <v>0</v>
      </c>
      <c r="T264" s="6">
        <f t="shared" si="9"/>
        <v>0</v>
      </c>
    </row>
    <row r="265" spans="1:20" x14ac:dyDescent="0.25">
      <c r="A265" s="1">
        <v>2023</v>
      </c>
      <c r="B265" s="1" t="s">
        <v>11</v>
      </c>
      <c r="C265" s="1">
        <v>41</v>
      </c>
      <c r="D265" s="1" t="s">
        <v>174</v>
      </c>
      <c r="E265" s="1" t="s">
        <v>148</v>
      </c>
      <c r="F265" s="2">
        <v>0</v>
      </c>
      <c r="G265" s="2">
        <v>0</v>
      </c>
      <c r="H265" s="2">
        <v>0</v>
      </c>
      <c r="I265" s="2">
        <v>0</v>
      </c>
      <c r="J265" s="2">
        <v>0</v>
      </c>
      <c r="K265" s="2">
        <v>0</v>
      </c>
      <c r="L265" s="2">
        <v>0</v>
      </c>
      <c r="M265" s="2">
        <v>0</v>
      </c>
      <c r="N265" s="2">
        <v>0</v>
      </c>
      <c r="O265" s="300">
        <v>0</v>
      </c>
      <c r="P265" s="101"/>
      <c r="Q265" s="6">
        <f t="shared" si="8"/>
        <v>0</v>
      </c>
      <c r="R265" s="6">
        <v>0</v>
      </c>
      <c r="S265">
        <v>0</v>
      </c>
      <c r="T265" s="6">
        <f t="shared" si="9"/>
        <v>0</v>
      </c>
    </row>
    <row r="266" spans="1:20" x14ac:dyDescent="0.25">
      <c r="A266" s="1">
        <v>2023</v>
      </c>
      <c r="B266" s="1" t="s">
        <v>11</v>
      </c>
      <c r="C266" s="1">
        <v>41</v>
      </c>
      <c r="D266" s="1" t="s">
        <v>174</v>
      </c>
      <c r="E266" s="1" t="s">
        <v>149</v>
      </c>
      <c r="F266" s="2">
        <v>0</v>
      </c>
      <c r="G266" s="2">
        <v>0</v>
      </c>
      <c r="H266" s="2">
        <v>0</v>
      </c>
      <c r="I266" s="2">
        <v>0</v>
      </c>
      <c r="J266" s="2">
        <v>0</v>
      </c>
      <c r="K266" s="2">
        <v>0</v>
      </c>
      <c r="L266" s="2">
        <v>0</v>
      </c>
      <c r="M266" s="2">
        <v>0</v>
      </c>
      <c r="N266" s="2">
        <v>0</v>
      </c>
      <c r="O266" s="300">
        <v>0</v>
      </c>
      <c r="P266" s="101"/>
      <c r="Q266" s="6">
        <f t="shared" si="8"/>
        <v>0</v>
      </c>
      <c r="R266" s="6">
        <v>0</v>
      </c>
      <c r="S266">
        <v>0</v>
      </c>
      <c r="T266" s="6">
        <f t="shared" si="9"/>
        <v>0</v>
      </c>
    </row>
    <row r="267" spans="1:20" x14ac:dyDescent="0.25">
      <c r="A267" s="1">
        <v>2023</v>
      </c>
      <c r="B267" s="1" t="s">
        <v>11</v>
      </c>
      <c r="C267" s="1">
        <v>41</v>
      </c>
      <c r="D267" s="1" t="s">
        <v>174</v>
      </c>
      <c r="E267" s="1" t="s">
        <v>150</v>
      </c>
      <c r="F267" s="2">
        <v>0</v>
      </c>
      <c r="G267" s="2">
        <v>0</v>
      </c>
      <c r="H267" s="2">
        <v>0</v>
      </c>
      <c r="I267" s="2">
        <v>0</v>
      </c>
      <c r="J267" s="2">
        <v>0</v>
      </c>
      <c r="K267" s="2">
        <v>0</v>
      </c>
      <c r="L267" s="2">
        <v>0</v>
      </c>
      <c r="M267" s="2">
        <v>0</v>
      </c>
      <c r="N267" s="2">
        <v>0</v>
      </c>
      <c r="O267" s="300">
        <v>0</v>
      </c>
      <c r="P267" s="101"/>
      <c r="Q267" s="6">
        <f t="shared" si="8"/>
        <v>0</v>
      </c>
      <c r="R267" s="6">
        <v>0</v>
      </c>
      <c r="S267">
        <v>0</v>
      </c>
      <c r="T267" s="6">
        <f t="shared" si="9"/>
        <v>0</v>
      </c>
    </row>
    <row r="268" spans="1:20" x14ac:dyDescent="0.25">
      <c r="A268" s="1">
        <v>2023</v>
      </c>
      <c r="B268" s="1" t="s">
        <v>11</v>
      </c>
      <c r="C268" s="1">
        <v>41</v>
      </c>
      <c r="D268" s="1" t="s">
        <v>174</v>
      </c>
      <c r="E268" s="1" t="s">
        <v>151</v>
      </c>
      <c r="F268" s="2">
        <v>0</v>
      </c>
      <c r="G268" s="2">
        <v>0</v>
      </c>
      <c r="H268" s="2">
        <v>0</v>
      </c>
      <c r="I268" s="2">
        <v>0</v>
      </c>
      <c r="J268" s="2">
        <v>0</v>
      </c>
      <c r="K268" s="2">
        <v>0</v>
      </c>
      <c r="L268" s="2">
        <v>0</v>
      </c>
      <c r="M268" s="2">
        <v>0</v>
      </c>
      <c r="N268" s="2">
        <v>0</v>
      </c>
      <c r="O268" s="300">
        <v>0</v>
      </c>
      <c r="P268" s="101"/>
      <c r="Q268" s="6">
        <f t="shared" si="8"/>
        <v>0</v>
      </c>
      <c r="R268" s="6">
        <v>0</v>
      </c>
      <c r="S268">
        <v>0</v>
      </c>
      <c r="T268" s="6">
        <f t="shared" si="9"/>
        <v>0</v>
      </c>
    </row>
    <row r="269" spans="1:20" x14ac:dyDescent="0.25">
      <c r="A269" s="1">
        <v>2023</v>
      </c>
      <c r="B269" s="1" t="s">
        <v>11</v>
      </c>
      <c r="C269" s="1">
        <v>41</v>
      </c>
      <c r="D269" s="1" t="s">
        <v>174</v>
      </c>
      <c r="E269" s="1" t="s">
        <v>152</v>
      </c>
      <c r="F269" s="2">
        <v>0</v>
      </c>
      <c r="G269" s="2">
        <v>0</v>
      </c>
      <c r="H269" s="2">
        <v>0</v>
      </c>
      <c r="I269" s="2">
        <v>0</v>
      </c>
      <c r="J269" s="2">
        <v>0</v>
      </c>
      <c r="K269" s="2">
        <v>0</v>
      </c>
      <c r="L269" s="2">
        <v>0</v>
      </c>
      <c r="M269" s="2">
        <v>0</v>
      </c>
      <c r="N269" s="2">
        <v>0</v>
      </c>
      <c r="O269" s="300">
        <v>0</v>
      </c>
      <c r="P269" s="101"/>
      <c r="Q269" s="6">
        <f t="shared" si="8"/>
        <v>0</v>
      </c>
      <c r="R269" s="6">
        <v>0</v>
      </c>
      <c r="S269">
        <v>0</v>
      </c>
      <c r="T269" s="6">
        <f t="shared" si="9"/>
        <v>0</v>
      </c>
    </row>
    <row r="270" spans="1:20" x14ac:dyDescent="0.25">
      <c r="A270" s="1">
        <v>2023</v>
      </c>
      <c r="B270" s="1" t="s">
        <v>11</v>
      </c>
      <c r="C270" s="1">
        <v>41</v>
      </c>
      <c r="D270" s="1" t="s">
        <v>174</v>
      </c>
      <c r="E270" s="1" t="s">
        <v>94</v>
      </c>
      <c r="F270" s="2">
        <v>0</v>
      </c>
      <c r="G270" s="2">
        <v>0</v>
      </c>
      <c r="H270" s="2">
        <v>0</v>
      </c>
      <c r="I270" s="2">
        <v>0</v>
      </c>
      <c r="J270" s="2">
        <v>0</v>
      </c>
      <c r="K270" s="2">
        <v>0</v>
      </c>
      <c r="L270" s="2">
        <v>0</v>
      </c>
      <c r="M270" s="2">
        <v>0</v>
      </c>
      <c r="N270" s="2">
        <v>0</v>
      </c>
      <c r="O270" s="300">
        <v>0</v>
      </c>
      <c r="P270" s="101"/>
      <c r="Q270" s="6">
        <f t="shared" si="8"/>
        <v>0</v>
      </c>
      <c r="R270" s="6">
        <v>0</v>
      </c>
      <c r="S270">
        <v>0</v>
      </c>
      <c r="T270" s="6">
        <f t="shared" si="9"/>
        <v>0</v>
      </c>
    </row>
    <row r="271" spans="1:20" x14ac:dyDescent="0.25">
      <c r="A271" s="1">
        <v>2023</v>
      </c>
      <c r="B271" s="1" t="s">
        <v>11</v>
      </c>
      <c r="C271" s="1">
        <v>41</v>
      </c>
      <c r="D271" s="1" t="s">
        <v>174</v>
      </c>
      <c r="E271" s="1" t="s">
        <v>157</v>
      </c>
      <c r="F271" s="2">
        <v>23628</v>
      </c>
      <c r="G271" s="2">
        <v>0</v>
      </c>
      <c r="H271" s="2">
        <v>0</v>
      </c>
      <c r="I271" s="2">
        <v>23628</v>
      </c>
      <c r="J271" s="2">
        <v>0</v>
      </c>
      <c r="K271" s="2">
        <v>0</v>
      </c>
      <c r="L271" s="2">
        <v>23628</v>
      </c>
      <c r="M271" s="2">
        <v>0</v>
      </c>
      <c r="N271" s="2">
        <v>23628</v>
      </c>
      <c r="O271" s="300">
        <v>0.10730000000000001</v>
      </c>
      <c r="P271" s="101"/>
      <c r="Q271" s="6">
        <f t="shared" si="8"/>
        <v>94512</v>
      </c>
      <c r="R271" s="6">
        <v>94512</v>
      </c>
      <c r="S271">
        <v>94512</v>
      </c>
      <c r="T271" s="6">
        <f t="shared" si="9"/>
        <v>0</v>
      </c>
    </row>
    <row r="272" spans="1:20" x14ac:dyDescent="0.25">
      <c r="A272" s="1">
        <v>2023</v>
      </c>
      <c r="B272" s="1" t="s">
        <v>11</v>
      </c>
      <c r="C272" s="1">
        <v>44</v>
      </c>
      <c r="D272" s="1" t="s">
        <v>175</v>
      </c>
      <c r="E272" s="1" t="s">
        <v>89</v>
      </c>
      <c r="F272" s="2">
        <v>0</v>
      </c>
      <c r="G272" s="2">
        <v>0</v>
      </c>
      <c r="H272" s="2">
        <v>0</v>
      </c>
      <c r="I272" s="2">
        <v>0</v>
      </c>
      <c r="J272" s="2">
        <v>0</v>
      </c>
      <c r="K272" s="2">
        <v>0</v>
      </c>
      <c r="L272" s="2">
        <v>0</v>
      </c>
      <c r="M272" s="2">
        <v>0</v>
      </c>
      <c r="N272" s="2">
        <v>0</v>
      </c>
      <c r="O272" s="300">
        <v>0</v>
      </c>
      <c r="P272" s="101"/>
      <c r="Q272" s="6">
        <f t="shared" si="8"/>
        <v>0</v>
      </c>
      <c r="R272" s="6">
        <v>0</v>
      </c>
      <c r="S272">
        <v>0</v>
      </c>
      <c r="T272" s="6">
        <f t="shared" si="9"/>
        <v>0</v>
      </c>
    </row>
    <row r="273" spans="1:20" x14ac:dyDescent="0.25">
      <c r="A273" s="1">
        <v>2023</v>
      </c>
      <c r="B273" s="1" t="s">
        <v>11</v>
      </c>
      <c r="C273" s="1">
        <v>44</v>
      </c>
      <c r="D273" s="1" t="s">
        <v>175</v>
      </c>
      <c r="E273" s="1" t="s">
        <v>88</v>
      </c>
      <c r="F273" s="2">
        <v>0</v>
      </c>
      <c r="G273" s="2">
        <v>0</v>
      </c>
      <c r="H273" s="2">
        <v>0</v>
      </c>
      <c r="I273" s="2">
        <v>0</v>
      </c>
      <c r="J273" s="2">
        <v>0</v>
      </c>
      <c r="K273" s="2">
        <v>0</v>
      </c>
      <c r="L273" s="2">
        <v>0</v>
      </c>
      <c r="M273" s="2">
        <v>0</v>
      </c>
      <c r="N273" s="2">
        <v>0</v>
      </c>
      <c r="O273" s="300">
        <v>0</v>
      </c>
      <c r="P273" s="101"/>
      <c r="Q273" s="6">
        <f t="shared" si="8"/>
        <v>0</v>
      </c>
      <c r="R273" s="6">
        <v>0</v>
      </c>
      <c r="S273">
        <v>0</v>
      </c>
      <c r="T273" s="6">
        <f t="shared" si="9"/>
        <v>0</v>
      </c>
    </row>
    <row r="274" spans="1:20" x14ac:dyDescent="0.25">
      <c r="A274" s="1">
        <v>2023</v>
      </c>
      <c r="B274" s="1" t="s">
        <v>11</v>
      </c>
      <c r="C274" s="1">
        <v>44</v>
      </c>
      <c r="D274" s="1" t="s">
        <v>175</v>
      </c>
      <c r="E274" s="1" t="s">
        <v>86</v>
      </c>
      <c r="F274" s="2">
        <v>0</v>
      </c>
      <c r="G274" s="2">
        <v>0</v>
      </c>
      <c r="H274" s="2">
        <v>0</v>
      </c>
      <c r="I274" s="2">
        <v>0</v>
      </c>
      <c r="J274" s="2">
        <v>0</v>
      </c>
      <c r="K274" s="2">
        <v>0</v>
      </c>
      <c r="L274" s="2">
        <v>0</v>
      </c>
      <c r="M274" s="2">
        <v>0</v>
      </c>
      <c r="N274" s="2">
        <v>0</v>
      </c>
      <c r="O274" s="300">
        <v>0</v>
      </c>
      <c r="P274" s="101"/>
      <c r="Q274" s="6">
        <f t="shared" si="8"/>
        <v>0</v>
      </c>
      <c r="R274" s="6">
        <v>0</v>
      </c>
      <c r="S274">
        <v>0</v>
      </c>
      <c r="T274" s="6">
        <f t="shared" si="9"/>
        <v>0</v>
      </c>
    </row>
    <row r="275" spans="1:20" x14ac:dyDescent="0.25">
      <c r="A275" s="1">
        <v>2023</v>
      </c>
      <c r="B275" s="1" t="s">
        <v>11</v>
      </c>
      <c r="C275" s="1">
        <v>44</v>
      </c>
      <c r="D275" s="1" t="s">
        <v>175</v>
      </c>
      <c r="E275" s="1" t="s">
        <v>93</v>
      </c>
      <c r="F275" s="2">
        <v>0</v>
      </c>
      <c r="G275" s="2">
        <v>0</v>
      </c>
      <c r="H275" s="2">
        <v>0</v>
      </c>
      <c r="I275" s="2">
        <v>0</v>
      </c>
      <c r="J275" s="2">
        <v>0</v>
      </c>
      <c r="K275" s="2">
        <v>0</v>
      </c>
      <c r="L275" s="2">
        <v>0</v>
      </c>
      <c r="M275" s="2">
        <v>0</v>
      </c>
      <c r="N275" s="2">
        <v>0</v>
      </c>
      <c r="O275" s="300">
        <v>0</v>
      </c>
      <c r="P275" s="101"/>
      <c r="Q275" s="6">
        <f t="shared" si="8"/>
        <v>0</v>
      </c>
      <c r="R275" s="6">
        <v>0</v>
      </c>
      <c r="S275">
        <v>0</v>
      </c>
      <c r="T275" s="6">
        <f t="shared" si="9"/>
        <v>0</v>
      </c>
    </row>
    <row r="276" spans="1:20" x14ac:dyDescent="0.25">
      <c r="A276" s="1">
        <v>2023</v>
      </c>
      <c r="B276" s="1" t="s">
        <v>11</v>
      </c>
      <c r="C276" s="1">
        <v>44</v>
      </c>
      <c r="D276" s="1" t="s">
        <v>175</v>
      </c>
      <c r="E276" s="1" t="s">
        <v>145</v>
      </c>
      <c r="F276" s="2">
        <v>0</v>
      </c>
      <c r="G276" s="2">
        <v>0</v>
      </c>
      <c r="H276" s="2">
        <v>64487</v>
      </c>
      <c r="I276" s="2">
        <v>64487</v>
      </c>
      <c r="J276" s="2">
        <v>0</v>
      </c>
      <c r="K276" s="2">
        <v>0</v>
      </c>
      <c r="L276" s="2">
        <v>0</v>
      </c>
      <c r="M276" s="2">
        <v>64487</v>
      </c>
      <c r="N276" s="2">
        <v>64487</v>
      </c>
      <c r="O276" s="300">
        <v>0.7802</v>
      </c>
      <c r="P276" s="101"/>
      <c r="Q276" s="6">
        <f t="shared" si="8"/>
        <v>257948</v>
      </c>
      <c r="R276" s="6">
        <v>257948</v>
      </c>
      <c r="S276">
        <v>257948</v>
      </c>
      <c r="T276" s="6">
        <f t="shared" si="9"/>
        <v>0</v>
      </c>
    </row>
    <row r="277" spans="1:20" x14ac:dyDescent="0.25">
      <c r="A277" s="1">
        <v>2023</v>
      </c>
      <c r="B277" s="1" t="s">
        <v>11</v>
      </c>
      <c r="C277" s="1">
        <v>44</v>
      </c>
      <c r="D277" s="1" t="s">
        <v>175</v>
      </c>
      <c r="E277" s="1" t="s">
        <v>146</v>
      </c>
      <c r="F277" s="2">
        <v>0</v>
      </c>
      <c r="G277" s="2">
        <v>0</v>
      </c>
      <c r="H277" s="2">
        <v>0</v>
      </c>
      <c r="I277" s="2">
        <v>0</v>
      </c>
      <c r="J277" s="2">
        <v>0</v>
      </c>
      <c r="K277" s="2">
        <v>0</v>
      </c>
      <c r="L277" s="2">
        <v>0</v>
      </c>
      <c r="M277" s="2">
        <v>0</v>
      </c>
      <c r="N277" s="2">
        <v>0</v>
      </c>
      <c r="O277" s="300">
        <v>0</v>
      </c>
      <c r="P277" s="101"/>
      <c r="Q277" s="6">
        <f t="shared" si="8"/>
        <v>0</v>
      </c>
      <c r="R277" s="6">
        <v>0</v>
      </c>
      <c r="S277">
        <v>0</v>
      </c>
      <c r="T277" s="6">
        <f t="shared" si="9"/>
        <v>0</v>
      </c>
    </row>
    <row r="278" spans="1:20" x14ac:dyDescent="0.25">
      <c r="A278" s="1">
        <v>2023</v>
      </c>
      <c r="B278" s="1" t="s">
        <v>11</v>
      </c>
      <c r="C278" s="1">
        <v>44</v>
      </c>
      <c r="D278" s="1" t="s">
        <v>175</v>
      </c>
      <c r="E278" s="1" t="s">
        <v>99</v>
      </c>
      <c r="F278" s="2">
        <v>0</v>
      </c>
      <c r="G278" s="2">
        <v>0</v>
      </c>
      <c r="H278" s="2">
        <v>9301</v>
      </c>
      <c r="I278" s="2">
        <v>9301</v>
      </c>
      <c r="J278" s="2">
        <v>0</v>
      </c>
      <c r="K278" s="2">
        <v>0</v>
      </c>
      <c r="L278" s="2">
        <v>0</v>
      </c>
      <c r="M278" s="2">
        <v>9301</v>
      </c>
      <c r="N278" s="2">
        <v>9301</v>
      </c>
      <c r="O278" s="300">
        <v>0.1125</v>
      </c>
      <c r="P278" s="101"/>
      <c r="Q278" s="6">
        <f t="shared" si="8"/>
        <v>37204</v>
      </c>
      <c r="R278" s="6">
        <v>37204</v>
      </c>
      <c r="S278">
        <v>37204</v>
      </c>
      <c r="T278" s="6">
        <f t="shared" si="9"/>
        <v>0</v>
      </c>
    </row>
    <row r="279" spans="1:20" x14ac:dyDescent="0.25">
      <c r="A279" s="1">
        <v>2023</v>
      </c>
      <c r="B279" s="1" t="s">
        <v>11</v>
      </c>
      <c r="C279" s="1">
        <v>44</v>
      </c>
      <c r="D279" s="1" t="s">
        <v>175</v>
      </c>
      <c r="E279" s="1" t="s">
        <v>147</v>
      </c>
      <c r="F279" s="2">
        <v>0</v>
      </c>
      <c r="G279" s="2">
        <v>0</v>
      </c>
      <c r="H279" s="2">
        <v>0</v>
      </c>
      <c r="I279" s="2">
        <v>0</v>
      </c>
      <c r="J279" s="2">
        <v>0</v>
      </c>
      <c r="K279" s="2">
        <v>0</v>
      </c>
      <c r="L279" s="2">
        <v>0</v>
      </c>
      <c r="M279" s="2">
        <v>0</v>
      </c>
      <c r="N279" s="2">
        <v>0</v>
      </c>
      <c r="O279" s="300">
        <v>0</v>
      </c>
      <c r="P279" s="101"/>
      <c r="Q279" s="6">
        <f t="shared" si="8"/>
        <v>0</v>
      </c>
      <c r="R279" s="6">
        <v>0</v>
      </c>
      <c r="S279">
        <v>0</v>
      </c>
      <c r="T279" s="6">
        <f t="shared" si="9"/>
        <v>0</v>
      </c>
    </row>
    <row r="280" spans="1:20" x14ac:dyDescent="0.25">
      <c r="A280" s="1">
        <v>2023</v>
      </c>
      <c r="B280" s="1" t="s">
        <v>11</v>
      </c>
      <c r="C280" s="1">
        <v>44</v>
      </c>
      <c r="D280" s="1" t="s">
        <v>175</v>
      </c>
      <c r="E280" s="1" t="s">
        <v>148</v>
      </c>
      <c r="F280" s="2">
        <v>0</v>
      </c>
      <c r="G280" s="2">
        <v>0</v>
      </c>
      <c r="H280" s="2">
        <v>0</v>
      </c>
      <c r="I280" s="2">
        <v>0</v>
      </c>
      <c r="J280" s="2">
        <v>0</v>
      </c>
      <c r="K280" s="2">
        <v>0</v>
      </c>
      <c r="L280" s="2">
        <v>0</v>
      </c>
      <c r="M280" s="2">
        <v>0</v>
      </c>
      <c r="N280" s="2">
        <v>0</v>
      </c>
      <c r="O280" s="300">
        <v>0</v>
      </c>
      <c r="P280" s="101"/>
      <c r="Q280" s="6">
        <f t="shared" si="8"/>
        <v>0</v>
      </c>
      <c r="R280" s="6">
        <v>0</v>
      </c>
      <c r="S280">
        <v>0</v>
      </c>
      <c r="T280" s="6">
        <f t="shared" si="9"/>
        <v>0</v>
      </c>
    </row>
    <row r="281" spans="1:20" x14ac:dyDescent="0.25">
      <c r="A281" s="1">
        <v>2023</v>
      </c>
      <c r="B281" s="1" t="s">
        <v>11</v>
      </c>
      <c r="C281" s="1">
        <v>44</v>
      </c>
      <c r="D281" s="1" t="s">
        <v>175</v>
      </c>
      <c r="E281" s="1" t="s">
        <v>149</v>
      </c>
      <c r="F281" s="2">
        <v>0</v>
      </c>
      <c r="G281" s="2">
        <v>0</v>
      </c>
      <c r="H281" s="2">
        <v>0</v>
      </c>
      <c r="I281" s="2">
        <v>0</v>
      </c>
      <c r="J281" s="2">
        <v>0</v>
      </c>
      <c r="K281" s="2">
        <v>0</v>
      </c>
      <c r="L281" s="2">
        <v>0</v>
      </c>
      <c r="M281" s="2">
        <v>0</v>
      </c>
      <c r="N281" s="2">
        <v>0</v>
      </c>
      <c r="O281" s="300">
        <v>0</v>
      </c>
      <c r="P281" s="101"/>
      <c r="Q281" s="6">
        <f t="shared" si="8"/>
        <v>0</v>
      </c>
      <c r="R281" s="6">
        <v>0</v>
      </c>
      <c r="S281">
        <v>0</v>
      </c>
      <c r="T281" s="6">
        <f t="shared" si="9"/>
        <v>0</v>
      </c>
    </row>
    <row r="282" spans="1:20" x14ac:dyDescent="0.25">
      <c r="A282" s="1">
        <v>2023</v>
      </c>
      <c r="B282" s="1" t="s">
        <v>11</v>
      </c>
      <c r="C282" s="1">
        <v>44</v>
      </c>
      <c r="D282" s="1" t="s">
        <v>175</v>
      </c>
      <c r="E282" s="1" t="s">
        <v>150</v>
      </c>
      <c r="F282" s="2">
        <v>0</v>
      </c>
      <c r="G282" s="2">
        <v>0</v>
      </c>
      <c r="H282" s="2">
        <v>0</v>
      </c>
      <c r="I282" s="2">
        <v>0</v>
      </c>
      <c r="J282" s="2">
        <v>0</v>
      </c>
      <c r="K282" s="2">
        <v>0</v>
      </c>
      <c r="L282" s="2">
        <v>0</v>
      </c>
      <c r="M282" s="2">
        <v>0</v>
      </c>
      <c r="N282" s="2">
        <v>0</v>
      </c>
      <c r="O282" s="300">
        <v>0</v>
      </c>
      <c r="P282" s="101"/>
      <c r="Q282" s="6">
        <f t="shared" si="8"/>
        <v>0</v>
      </c>
      <c r="R282" s="6">
        <v>0</v>
      </c>
      <c r="S282">
        <v>0</v>
      </c>
      <c r="T282" s="6">
        <f t="shared" si="9"/>
        <v>0</v>
      </c>
    </row>
    <row r="283" spans="1:20" x14ac:dyDescent="0.25">
      <c r="A283" s="1">
        <v>2023</v>
      </c>
      <c r="B283" s="1" t="s">
        <v>11</v>
      </c>
      <c r="C283" s="1">
        <v>44</v>
      </c>
      <c r="D283" s="1" t="s">
        <v>175</v>
      </c>
      <c r="E283" s="1" t="s">
        <v>151</v>
      </c>
      <c r="F283" s="2">
        <v>0</v>
      </c>
      <c r="G283" s="2">
        <v>0</v>
      </c>
      <c r="H283" s="2">
        <v>0</v>
      </c>
      <c r="I283" s="2">
        <v>0</v>
      </c>
      <c r="J283" s="2">
        <v>0</v>
      </c>
      <c r="K283" s="2">
        <v>0</v>
      </c>
      <c r="L283" s="2">
        <v>0</v>
      </c>
      <c r="M283" s="2">
        <v>0</v>
      </c>
      <c r="N283" s="2">
        <v>0</v>
      </c>
      <c r="O283" s="300">
        <v>0</v>
      </c>
      <c r="P283" s="101"/>
      <c r="Q283" s="6">
        <f t="shared" si="8"/>
        <v>0</v>
      </c>
      <c r="R283" s="6">
        <v>0</v>
      </c>
      <c r="S283">
        <v>0</v>
      </c>
      <c r="T283" s="6">
        <f t="shared" si="9"/>
        <v>0</v>
      </c>
    </row>
    <row r="284" spans="1:20" x14ac:dyDescent="0.25">
      <c r="A284" s="1">
        <v>2023</v>
      </c>
      <c r="B284" s="1" t="s">
        <v>11</v>
      </c>
      <c r="C284" s="1">
        <v>44</v>
      </c>
      <c r="D284" s="1" t="s">
        <v>175</v>
      </c>
      <c r="E284" s="1" t="s">
        <v>152</v>
      </c>
      <c r="F284" s="2">
        <v>0</v>
      </c>
      <c r="G284" s="2">
        <v>0</v>
      </c>
      <c r="H284" s="2">
        <v>0</v>
      </c>
      <c r="I284" s="2">
        <v>0</v>
      </c>
      <c r="J284" s="2">
        <v>0</v>
      </c>
      <c r="K284" s="2">
        <v>0</v>
      </c>
      <c r="L284" s="2">
        <v>0</v>
      </c>
      <c r="M284" s="2">
        <v>0</v>
      </c>
      <c r="N284" s="2">
        <v>0</v>
      </c>
      <c r="O284" s="300">
        <v>0</v>
      </c>
      <c r="P284" s="101"/>
      <c r="Q284" s="6">
        <f t="shared" si="8"/>
        <v>0</v>
      </c>
      <c r="R284" s="6">
        <v>0</v>
      </c>
      <c r="S284">
        <v>0</v>
      </c>
      <c r="T284" s="6">
        <f t="shared" si="9"/>
        <v>0</v>
      </c>
    </row>
    <row r="285" spans="1:20" x14ac:dyDescent="0.25">
      <c r="A285" s="1">
        <v>2023</v>
      </c>
      <c r="B285" s="1" t="s">
        <v>11</v>
      </c>
      <c r="C285" s="1">
        <v>44</v>
      </c>
      <c r="D285" s="1" t="s">
        <v>175</v>
      </c>
      <c r="E285" s="1" t="s">
        <v>94</v>
      </c>
      <c r="F285" s="2">
        <v>0</v>
      </c>
      <c r="G285" s="2">
        <v>0</v>
      </c>
      <c r="H285" s="2">
        <v>0</v>
      </c>
      <c r="I285" s="2">
        <v>0</v>
      </c>
      <c r="J285" s="2">
        <v>0</v>
      </c>
      <c r="K285" s="2">
        <v>0</v>
      </c>
      <c r="L285" s="2">
        <v>0</v>
      </c>
      <c r="M285" s="2">
        <v>0</v>
      </c>
      <c r="N285" s="2">
        <v>0</v>
      </c>
      <c r="O285" s="300">
        <v>0</v>
      </c>
      <c r="P285" s="101"/>
      <c r="Q285" s="6">
        <f t="shared" si="8"/>
        <v>0</v>
      </c>
      <c r="R285" s="6">
        <v>0</v>
      </c>
      <c r="S285">
        <v>0</v>
      </c>
      <c r="T285" s="6">
        <f t="shared" si="9"/>
        <v>0</v>
      </c>
    </row>
    <row r="286" spans="1:20" x14ac:dyDescent="0.25">
      <c r="A286" s="1">
        <v>2023</v>
      </c>
      <c r="B286" s="1" t="s">
        <v>11</v>
      </c>
      <c r="C286" s="1">
        <v>44</v>
      </c>
      <c r="D286" s="1" t="s">
        <v>175</v>
      </c>
      <c r="E286" s="1" t="s">
        <v>157</v>
      </c>
      <c r="F286" s="2">
        <v>8870</v>
      </c>
      <c r="G286" s="2">
        <v>0</v>
      </c>
      <c r="H286" s="2">
        <v>0</v>
      </c>
      <c r="I286" s="2">
        <v>8870</v>
      </c>
      <c r="J286" s="2">
        <v>0</v>
      </c>
      <c r="K286" s="2">
        <v>0</v>
      </c>
      <c r="L286" s="2">
        <v>8870</v>
      </c>
      <c r="M286" s="2">
        <v>0</v>
      </c>
      <c r="N286" s="2">
        <v>8870</v>
      </c>
      <c r="O286" s="300">
        <v>0.10730000000000001</v>
      </c>
      <c r="P286" s="101"/>
      <c r="Q286" s="6">
        <f t="shared" si="8"/>
        <v>35480</v>
      </c>
      <c r="R286" s="6">
        <v>35480</v>
      </c>
      <c r="S286">
        <v>35480</v>
      </c>
      <c r="T286" s="6">
        <f t="shared" si="9"/>
        <v>0</v>
      </c>
    </row>
    <row r="287" spans="1:20" x14ac:dyDescent="0.25">
      <c r="A287" s="1">
        <v>2023</v>
      </c>
      <c r="B287" s="1" t="s">
        <v>11</v>
      </c>
      <c r="C287" s="1">
        <v>46</v>
      </c>
      <c r="D287" s="1" t="s">
        <v>176</v>
      </c>
      <c r="E287" s="1" t="s">
        <v>89</v>
      </c>
      <c r="F287" s="2">
        <v>0</v>
      </c>
      <c r="G287" s="2">
        <v>0</v>
      </c>
      <c r="H287" s="2">
        <v>0</v>
      </c>
      <c r="I287" s="2">
        <v>0</v>
      </c>
      <c r="J287" s="2">
        <v>0</v>
      </c>
      <c r="K287" s="2">
        <v>0</v>
      </c>
      <c r="L287" s="2">
        <v>0</v>
      </c>
      <c r="M287" s="2">
        <v>0</v>
      </c>
      <c r="N287" s="2">
        <v>0</v>
      </c>
      <c r="O287" s="300">
        <v>0</v>
      </c>
      <c r="P287" s="101"/>
      <c r="Q287" s="6">
        <f t="shared" si="8"/>
        <v>0</v>
      </c>
      <c r="R287" s="6">
        <v>0</v>
      </c>
      <c r="S287">
        <v>0</v>
      </c>
      <c r="T287" s="6">
        <f t="shared" si="9"/>
        <v>0</v>
      </c>
    </row>
    <row r="288" spans="1:20" x14ac:dyDescent="0.25">
      <c r="A288" s="1">
        <v>2023</v>
      </c>
      <c r="B288" s="1" t="s">
        <v>11</v>
      </c>
      <c r="C288" s="1">
        <v>46</v>
      </c>
      <c r="D288" s="1" t="s">
        <v>176</v>
      </c>
      <c r="E288" s="1" t="s">
        <v>88</v>
      </c>
      <c r="F288" s="2">
        <v>0</v>
      </c>
      <c r="G288" s="2">
        <v>0</v>
      </c>
      <c r="H288" s="2">
        <v>0</v>
      </c>
      <c r="I288" s="2">
        <v>0</v>
      </c>
      <c r="J288" s="2">
        <v>0</v>
      </c>
      <c r="K288" s="2">
        <v>0</v>
      </c>
      <c r="L288" s="2">
        <v>0</v>
      </c>
      <c r="M288" s="2">
        <v>0</v>
      </c>
      <c r="N288" s="2">
        <v>0</v>
      </c>
      <c r="O288" s="300">
        <v>0</v>
      </c>
      <c r="P288" s="101"/>
      <c r="Q288" s="6">
        <f t="shared" si="8"/>
        <v>0</v>
      </c>
      <c r="R288" s="6">
        <v>0</v>
      </c>
      <c r="S288">
        <v>0</v>
      </c>
      <c r="T288" s="6">
        <f t="shared" si="9"/>
        <v>0</v>
      </c>
    </row>
    <row r="289" spans="1:20" x14ac:dyDescent="0.25">
      <c r="A289" s="1">
        <v>2023</v>
      </c>
      <c r="B289" s="1" t="s">
        <v>11</v>
      </c>
      <c r="C289" s="1">
        <v>46</v>
      </c>
      <c r="D289" s="1" t="s">
        <v>176</v>
      </c>
      <c r="E289" s="1" t="s">
        <v>86</v>
      </c>
      <c r="F289" s="2">
        <v>0</v>
      </c>
      <c r="G289" s="2">
        <v>0</v>
      </c>
      <c r="H289" s="2">
        <v>0</v>
      </c>
      <c r="I289" s="2">
        <v>0</v>
      </c>
      <c r="J289" s="2">
        <v>0</v>
      </c>
      <c r="K289" s="2">
        <v>0</v>
      </c>
      <c r="L289" s="2">
        <v>0</v>
      </c>
      <c r="M289" s="2">
        <v>0</v>
      </c>
      <c r="N289" s="2">
        <v>0</v>
      </c>
      <c r="O289" s="300">
        <v>0</v>
      </c>
      <c r="P289" s="101"/>
      <c r="Q289" s="6">
        <f t="shared" si="8"/>
        <v>0</v>
      </c>
      <c r="R289" s="6">
        <v>0</v>
      </c>
      <c r="S289">
        <v>0</v>
      </c>
      <c r="T289" s="6">
        <f t="shared" si="9"/>
        <v>0</v>
      </c>
    </row>
    <row r="290" spans="1:20" x14ac:dyDescent="0.25">
      <c r="A290" s="1">
        <v>2023</v>
      </c>
      <c r="B290" s="1" t="s">
        <v>11</v>
      </c>
      <c r="C290" s="1">
        <v>46</v>
      </c>
      <c r="D290" s="1" t="s">
        <v>176</v>
      </c>
      <c r="E290" s="1" t="s">
        <v>93</v>
      </c>
      <c r="F290" s="2">
        <v>0</v>
      </c>
      <c r="G290" s="2">
        <v>0</v>
      </c>
      <c r="H290" s="2">
        <v>0</v>
      </c>
      <c r="I290" s="2">
        <v>0</v>
      </c>
      <c r="J290" s="2">
        <v>0</v>
      </c>
      <c r="K290" s="2">
        <v>0</v>
      </c>
      <c r="L290" s="2">
        <v>0</v>
      </c>
      <c r="M290" s="2">
        <v>0</v>
      </c>
      <c r="N290" s="2">
        <v>0</v>
      </c>
      <c r="O290" s="300">
        <v>0</v>
      </c>
      <c r="P290" s="101"/>
      <c r="Q290" s="6">
        <f t="shared" si="8"/>
        <v>0</v>
      </c>
      <c r="R290" s="6">
        <v>0</v>
      </c>
      <c r="S290">
        <v>0</v>
      </c>
      <c r="T290" s="6">
        <f t="shared" si="9"/>
        <v>0</v>
      </c>
    </row>
    <row r="291" spans="1:20" x14ac:dyDescent="0.25">
      <c r="A291" s="1">
        <v>2023</v>
      </c>
      <c r="B291" s="1" t="s">
        <v>11</v>
      </c>
      <c r="C291" s="1">
        <v>46</v>
      </c>
      <c r="D291" s="1" t="s">
        <v>176</v>
      </c>
      <c r="E291" s="1" t="s">
        <v>145</v>
      </c>
      <c r="F291" s="2">
        <v>0</v>
      </c>
      <c r="G291" s="2">
        <v>0</v>
      </c>
      <c r="H291" s="2">
        <v>785633</v>
      </c>
      <c r="I291" s="2">
        <v>785633</v>
      </c>
      <c r="J291" s="2">
        <v>0</v>
      </c>
      <c r="K291" s="2">
        <v>8992</v>
      </c>
      <c r="L291" s="2">
        <v>0</v>
      </c>
      <c r="M291" s="2">
        <v>794625</v>
      </c>
      <c r="N291" s="2">
        <v>794625</v>
      </c>
      <c r="O291" s="300">
        <v>0.7046</v>
      </c>
      <c r="P291" s="101"/>
      <c r="Q291" s="6">
        <f t="shared" si="8"/>
        <v>3169508</v>
      </c>
      <c r="R291" s="6">
        <v>3169508</v>
      </c>
      <c r="S291">
        <v>3169508</v>
      </c>
      <c r="T291" s="6">
        <f t="shared" si="9"/>
        <v>0</v>
      </c>
    </row>
    <row r="292" spans="1:20" x14ac:dyDescent="0.25">
      <c r="A292" s="1">
        <v>2023</v>
      </c>
      <c r="B292" s="1" t="s">
        <v>11</v>
      </c>
      <c r="C292" s="1">
        <v>46</v>
      </c>
      <c r="D292" s="1" t="s">
        <v>176</v>
      </c>
      <c r="E292" s="1" t="s">
        <v>146</v>
      </c>
      <c r="F292" s="2">
        <v>0</v>
      </c>
      <c r="G292" s="2">
        <v>0</v>
      </c>
      <c r="H292" s="2">
        <v>0</v>
      </c>
      <c r="I292" s="2">
        <v>0</v>
      </c>
      <c r="J292" s="2">
        <v>0</v>
      </c>
      <c r="K292" s="2">
        <v>0</v>
      </c>
      <c r="L292" s="2">
        <v>0</v>
      </c>
      <c r="M292" s="2">
        <v>0</v>
      </c>
      <c r="N292" s="2">
        <v>0</v>
      </c>
      <c r="O292" s="300">
        <v>0</v>
      </c>
      <c r="P292" s="101"/>
      <c r="Q292" s="6">
        <f t="shared" si="8"/>
        <v>0</v>
      </c>
      <c r="R292" s="6">
        <v>0</v>
      </c>
      <c r="S292">
        <v>0</v>
      </c>
      <c r="T292" s="6">
        <f t="shared" si="9"/>
        <v>0</v>
      </c>
    </row>
    <row r="293" spans="1:20" x14ac:dyDescent="0.25">
      <c r="A293" s="1">
        <v>2023</v>
      </c>
      <c r="B293" s="1" t="s">
        <v>11</v>
      </c>
      <c r="C293" s="1">
        <v>46</v>
      </c>
      <c r="D293" s="1" t="s">
        <v>176</v>
      </c>
      <c r="E293" s="1" t="s">
        <v>99</v>
      </c>
      <c r="F293" s="2">
        <v>0</v>
      </c>
      <c r="G293" s="2">
        <v>0</v>
      </c>
      <c r="H293" s="2">
        <v>113311</v>
      </c>
      <c r="I293" s="2">
        <v>113311</v>
      </c>
      <c r="J293" s="2">
        <v>0</v>
      </c>
      <c r="K293" s="2">
        <v>0</v>
      </c>
      <c r="L293" s="2">
        <v>0</v>
      </c>
      <c r="M293" s="2">
        <v>113311</v>
      </c>
      <c r="N293" s="2">
        <v>113311</v>
      </c>
      <c r="O293" s="300">
        <v>0.10050000000000001</v>
      </c>
      <c r="P293" s="101"/>
      <c r="Q293" s="6">
        <f t="shared" si="8"/>
        <v>453244</v>
      </c>
      <c r="R293" s="6">
        <v>453244</v>
      </c>
      <c r="S293">
        <v>453244</v>
      </c>
      <c r="T293" s="6">
        <f t="shared" si="9"/>
        <v>0</v>
      </c>
    </row>
    <row r="294" spans="1:20" x14ac:dyDescent="0.25">
      <c r="A294" s="1">
        <v>2023</v>
      </c>
      <c r="B294" s="1" t="s">
        <v>11</v>
      </c>
      <c r="C294" s="1">
        <v>46</v>
      </c>
      <c r="D294" s="1" t="s">
        <v>176</v>
      </c>
      <c r="E294" s="1" t="s">
        <v>147</v>
      </c>
      <c r="F294" s="2">
        <v>0</v>
      </c>
      <c r="G294" s="2">
        <v>0</v>
      </c>
      <c r="H294" s="2">
        <v>0</v>
      </c>
      <c r="I294" s="2">
        <v>0</v>
      </c>
      <c r="J294" s="2">
        <v>0</v>
      </c>
      <c r="K294" s="2">
        <v>0</v>
      </c>
      <c r="L294" s="2">
        <v>0</v>
      </c>
      <c r="M294" s="2">
        <v>0</v>
      </c>
      <c r="N294" s="2">
        <v>0</v>
      </c>
      <c r="O294" s="300">
        <v>0</v>
      </c>
      <c r="P294" s="101"/>
      <c r="Q294" s="6">
        <f t="shared" si="8"/>
        <v>0</v>
      </c>
      <c r="R294" s="6">
        <v>0</v>
      </c>
      <c r="S294">
        <v>0</v>
      </c>
      <c r="T294" s="6">
        <f t="shared" si="9"/>
        <v>0</v>
      </c>
    </row>
    <row r="295" spans="1:20" x14ac:dyDescent="0.25">
      <c r="A295" s="1">
        <v>2023</v>
      </c>
      <c r="B295" s="1" t="s">
        <v>11</v>
      </c>
      <c r="C295" s="1">
        <v>46</v>
      </c>
      <c r="D295" s="1" t="s">
        <v>176</v>
      </c>
      <c r="E295" s="1" t="s">
        <v>148</v>
      </c>
      <c r="F295" s="2">
        <v>0</v>
      </c>
      <c r="G295" s="2">
        <v>0</v>
      </c>
      <c r="H295" s="2">
        <v>0</v>
      </c>
      <c r="I295" s="2">
        <v>0</v>
      </c>
      <c r="J295" s="2">
        <v>0</v>
      </c>
      <c r="K295" s="2">
        <v>0</v>
      </c>
      <c r="L295" s="2">
        <v>0</v>
      </c>
      <c r="M295" s="2">
        <v>0</v>
      </c>
      <c r="N295" s="2">
        <v>0</v>
      </c>
      <c r="O295" s="300">
        <v>0</v>
      </c>
      <c r="P295" s="101"/>
      <c r="Q295" s="6">
        <f t="shared" si="8"/>
        <v>0</v>
      </c>
      <c r="R295" s="6">
        <v>0</v>
      </c>
      <c r="S295">
        <v>0</v>
      </c>
      <c r="T295" s="6">
        <f t="shared" si="9"/>
        <v>0</v>
      </c>
    </row>
    <row r="296" spans="1:20" x14ac:dyDescent="0.25">
      <c r="A296" s="1">
        <v>2023</v>
      </c>
      <c r="B296" s="1" t="s">
        <v>11</v>
      </c>
      <c r="C296" s="1">
        <v>46</v>
      </c>
      <c r="D296" s="1" t="s">
        <v>176</v>
      </c>
      <c r="E296" s="1" t="s">
        <v>149</v>
      </c>
      <c r="F296" s="2">
        <v>0</v>
      </c>
      <c r="G296" s="2">
        <v>0</v>
      </c>
      <c r="H296" s="2">
        <v>0</v>
      </c>
      <c r="I296" s="2">
        <v>0</v>
      </c>
      <c r="J296" s="2">
        <v>0</v>
      </c>
      <c r="K296" s="2">
        <v>0</v>
      </c>
      <c r="L296" s="2">
        <v>0</v>
      </c>
      <c r="M296" s="2">
        <v>0</v>
      </c>
      <c r="N296" s="2">
        <v>0</v>
      </c>
      <c r="O296" s="300">
        <v>0</v>
      </c>
      <c r="P296" s="101"/>
      <c r="Q296" s="6">
        <f t="shared" si="8"/>
        <v>0</v>
      </c>
      <c r="R296" s="6">
        <v>0</v>
      </c>
      <c r="S296">
        <v>0</v>
      </c>
      <c r="T296" s="6">
        <f t="shared" si="9"/>
        <v>0</v>
      </c>
    </row>
    <row r="297" spans="1:20" x14ac:dyDescent="0.25">
      <c r="A297" s="1">
        <v>2023</v>
      </c>
      <c r="B297" s="1" t="s">
        <v>11</v>
      </c>
      <c r="C297" s="1">
        <v>46</v>
      </c>
      <c r="D297" s="1" t="s">
        <v>176</v>
      </c>
      <c r="E297" s="1" t="s">
        <v>150</v>
      </c>
      <c r="F297" s="2">
        <v>0</v>
      </c>
      <c r="G297" s="2">
        <v>0</v>
      </c>
      <c r="H297" s="2">
        <v>0</v>
      </c>
      <c r="I297" s="2">
        <v>0</v>
      </c>
      <c r="J297" s="2">
        <v>0</v>
      </c>
      <c r="K297" s="2">
        <v>0</v>
      </c>
      <c r="L297" s="2">
        <v>0</v>
      </c>
      <c r="M297" s="2">
        <v>0</v>
      </c>
      <c r="N297" s="2">
        <v>0</v>
      </c>
      <c r="O297" s="300">
        <v>0</v>
      </c>
      <c r="P297" s="101"/>
      <c r="Q297" s="6">
        <f t="shared" si="8"/>
        <v>0</v>
      </c>
      <c r="R297" s="6">
        <v>0</v>
      </c>
      <c r="S297">
        <v>0</v>
      </c>
      <c r="T297" s="6">
        <f t="shared" si="9"/>
        <v>0</v>
      </c>
    </row>
    <row r="298" spans="1:20" x14ac:dyDescent="0.25">
      <c r="A298" s="1">
        <v>2023</v>
      </c>
      <c r="B298" s="1" t="s">
        <v>11</v>
      </c>
      <c r="C298" s="1">
        <v>46</v>
      </c>
      <c r="D298" s="1" t="s">
        <v>176</v>
      </c>
      <c r="E298" s="1" t="s">
        <v>151</v>
      </c>
      <c r="F298" s="2">
        <v>0</v>
      </c>
      <c r="G298" s="2">
        <v>0</v>
      </c>
      <c r="H298" s="2">
        <v>0</v>
      </c>
      <c r="I298" s="2">
        <v>0</v>
      </c>
      <c r="J298" s="2">
        <v>0</v>
      </c>
      <c r="K298" s="2">
        <v>0</v>
      </c>
      <c r="L298" s="2">
        <v>0</v>
      </c>
      <c r="M298" s="2">
        <v>0</v>
      </c>
      <c r="N298" s="2">
        <v>0</v>
      </c>
      <c r="O298" s="300">
        <v>0</v>
      </c>
      <c r="P298" s="101"/>
      <c r="Q298" s="6">
        <f t="shared" si="8"/>
        <v>0</v>
      </c>
      <c r="R298" s="6">
        <v>0</v>
      </c>
      <c r="S298">
        <v>0</v>
      </c>
      <c r="T298" s="6">
        <f t="shared" si="9"/>
        <v>0</v>
      </c>
    </row>
    <row r="299" spans="1:20" x14ac:dyDescent="0.25">
      <c r="A299" s="1">
        <v>2023</v>
      </c>
      <c r="B299" s="1" t="s">
        <v>11</v>
      </c>
      <c r="C299" s="1">
        <v>46</v>
      </c>
      <c r="D299" s="1" t="s">
        <v>176</v>
      </c>
      <c r="E299" s="1" t="s">
        <v>152</v>
      </c>
      <c r="F299" s="2">
        <v>0</v>
      </c>
      <c r="G299" s="2">
        <v>0</v>
      </c>
      <c r="H299" s="2">
        <v>0</v>
      </c>
      <c r="I299" s="2">
        <v>0</v>
      </c>
      <c r="J299" s="2">
        <v>0</v>
      </c>
      <c r="K299" s="2">
        <v>0</v>
      </c>
      <c r="L299" s="2">
        <v>0</v>
      </c>
      <c r="M299" s="2">
        <v>0</v>
      </c>
      <c r="N299" s="2">
        <v>0</v>
      </c>
      <c r="O299" s="300">
        <v>0</v>
      </c>
      <c r="P299" s="101"/>
      <c r="Q299" s="6">
        <f t="shared" si="8"/>
        <v>0</v>
      </c>
      <c r="R299" s="6">
        <v>0</v>
      </c>
      <c r="S299">
        <v>0</v>
      </c>
      <c r="T299" s="6">
        <f t="shared" si="9"/>
        <v>0</v>
      </c>
    </row>
    <row r="300" spans="1:20" x14ac:dyDescent="0.25">
      <c r="A300" s="1">
        <v>2023</v>
      </c>
      <c r="B300" s="1" t="s">
        <v>11</v>
      </c>
      <c r="C300" s="1">
        <v>46</v>
      </c>
      <c r="D300" s="1" t="s">
        <v>176</v>
      </c>
      <c r="E300" s="1" t="s">
        <v>94</v>
      </c>
      <c r="F300" s="2">
        <v>0</v>
      </c>
      <c r="G300" s="2">
        <v>0</v>
      </c>
      <c r="H300" s="2">
        <v>0</v>
      </c>
      <c r="I300" s="2">
        <v>0</v>
      </c>
      <c r="J300" s="2">
        <v>0</v>
      </c>
      <c r="K300" s="2">
        <v>41711</v>
      </c>
      <c r="L300" s="2">
        <v>0</v>
      </c>
      <c r="M300" s="2">
        <v>41711</v>
      </c>
      <c r="N300" s="2">
        <v>41711</v>
      </c>
      <c r="O300" s="300">
        <v>3.6999999999999998E-2</v>
      </c>
      <c r="P300" s="101"/>
      <c r="Q300" s="6">
        <f t="shared" si="8"/>
        <v>125133</v>
      </c>
      <c r="R300" s="6">
        <v>125133</v>
      </c>
      <c r="S300">
        <v>125133</v>
      </c>
      <c r="T300" s="6">
        <f t="shared" si="9"/>
        <v>0</v>
      </c>
    </row>
    <row r="301" spans="1:20" x14ac:dyDescent="0.25">
      <c r="A301" s="1">
        <v>2023</v>
      </c>
      <c r="B301" s="1" t="s">
        <v>11</v>
      </c>
      <c r="C301" s="1">
        <v>46</v>
      </c>
      <c r="D301" s="1" t="s">
        <v>176</v>
      </c>
      <c r="E301" s="1" t="s">
        <v>157</v>
      </c>
      <c r="F301" s="2">
        <v>108059</v>
      </c>
      <c r="G301" s="2">
        <v>0</v>
      </c>
      <c r="H301" s="2">
        <v>0</v>
      </c>
      <c r="I301" s="2">
        <v>108059</v>
      </c>
      <c r="J301" s="2">
        <v>69997</v>
      </c>
      <c r="K301" s="2">
        <v>0</v>
      </c>
      <c r="L301" s="2">
        <v>178056</v>
      </c>
      <c r="M301" s="2">
        <v>0</v>
      </c>
      <c r="N301" s="2">
        <v>178056</v>
      </c>
      <c r="O301" s="300">
        <v>0.15790000000000001</v>
      </c>
      <c r="P301" s="101"/>
      <c r="Q301" s="6">
        <f t="shared" si="8"/>
        <v>642227</v>
      </c>
      <c r="R301" s="6">
        <v>642227</v>
      </c>
      <c r="S301">
        <v>642227</v>
      </c>
      <c r="T301" s="6">
        <f t="shared" si="9"/>
        <v>0</v>
      </c>
    </row>
    <row r="302" spans="1:20" x14ac:dyDescent="0.25">
      <c r="A302" s="1">
        <v>2023</v>
      </c>
      <c r="B302" s="1" t="s">
        <v>11</v>
      </c>
      <c r="C302" s="1">
        <v>47</v>
      </c>
      <c r="D302" s="1" t="s">
        <v>177</v>
      </c>
      <c r="E302" s="1" t="s">
        <v>89</v>
      </c>
      <c r="F302" s="2">
        <v>0</v>
      </c>
      <c r="G302" s="2">
        <v>0</v>
      </c>
      <c r="H302" s="2">
        <v>0</v>
      </c>
      <c r="I302" s="2">
        <v>0</v>
      </c>
      <c r="J302" s="2">
        <v>0</v>
      </c>
      <c r="K302" s="2">
        <v>0</v>
      </c>
      <c r="L302" s="2">
        <v>0</v>
      </c>
      <c r="M302" s="2">
        <v>0</v>
      </c>
      <c r="N302" s="2">
        <v>0</v>
      </c>
      <c r="O302" s="300">
        <v>0</v>
      </c>
      <c r="P302" s="101"/>
      <c r="Q302" s="6">
        <f t="shared" si="8"/>
        <v>0</v>
      </c>
      <c r="R302" s="6">
        <v>0</v>
      </c>
      <c r="S302">
        <v>0</v>
      </c>
      <c r="T302" s="6">
        <f t="shared" si="9"/>
        <v>0</v>
      </c>
    </row>
    <row r="303" spans="1:20" x14ac:dyDescent="0.25">
      <c r="A303" s="1">
        <v>2023</v>
      </c>
      <c r="B303" s="1" t="s">
        <v>11</v>
      </c>
      <c r="C303" s="1">
        <v>47</v>
      </c>
      <c r="D303" s="1" t="s">
        <v>177</v>
      </c>
      <c r="E303" s="1" t="s">
        <v>88</v>
      </c>
      <c r="F303" s="2">
        <v>0</v>
      </c>
      <c r="G303" s="2">
        <v>0</v>
      </c>
      <c r="H303" s="2">
        <v>0</v>
      </c>
      <c r="I303" s="2">
        <v>0</v>
      </c>
      <c r="J303" s="2">
        <v>0</v>
      </c>
      <c r="K303" s="2">
        <v>0</v>
      </c>
      <c r="L303" s="2">
        <v>0</v>
      </c>
      <c r="M303" s="2">
        <v>0</v>
      </c>
      <c r="N303" s="2">
        <v>0</v>
      </c>
      <c r="O303" s="300">
        <v>0</v>
      </c>
      <c r="P303" s="101"/>
      <c r="Q303" s="6">
        <f t="shared" si="8"/>
        <v>0</v>
      </c>
      <c r="R303" s="6">
        <v>0</v>
      </c>
      <c r="S303">
        <v>0</v>
      </c>
      <c r="T303" s="6">
        <f t="shared" si="9"/>
        <v>0</v>
      </c>
    </row>
    <row r="304" spans="1:20" x14ac:dyDescent="0.25">
      <c r="A304" s="1">
        <v>2023</v>
      </c>
      <c r="B304" s="1" t="s">
        <v>11</v>
      </c>
      <c r="C304" s="1">
        <v>47</v>
      </c>
      <c r="D304" s="1" t="s">
        <v>177</v>
      </c>
      <c r="E304" s="1" t="s">
        <v>86</v>
      </c>
      <c r="F304" s="2">
        <v>0</v>
      </c>
      <c r="G304" s="2">
        <v>0</v>
      </c>
      <c r="H304" s="2">
        <v>0</v>
      </c>
      <c r="I304" s="2">
        <v>0</v>
      </c>
      <c r="J304" s="2">
        <v>0</v>
      </c>
      <c r="K304" s="2">
        <v>0</v>
      </c>
      <c r="L304" s="2">
        <v>0</v>
      </c>
      <c r="M304" s="2">
        <v>0</v>
      </c>
      <c r="N304" s="2">
        <v>0</v>
      </c>
      <c r="O304" s="300">
        <v>0</v>
      </c>
      <c r="P304" s="101"/>
      <c r="Q304" s="6">
        <f t="shared" si="8"/>
        <v>0</v>
      </c>
      <c r="R304" s="6">
        <v>0</v>
      </c>
      <c r="S304">
        <v>0</v>
      </c>
      <c r="T304" s="6">
        <f t="shared" si="9"/>
        <v>0</v>
      </c>
    </row>
    <row r="305" spans="1:20" x14ac:dyDescent="0.25">
      <c r="A305" s="1">
        <v>2023</v>
      </c>
      <c r="B305" s="1" t="s">
        <v>11</v>
      </c>
      <c r="C305" s="1">
        <v>47</v>
      </c>
      <c r="D305" s="1" t="s">
        <v>177</v>
      </c>
      <c r="E305" s="1" t="s">
        <v>93</v>
      </c>
      <c r="F305" s="2">
        <v>0</v>
      </c>
      <c r="G305" s="2">
        <v>0</v>
      </c>
      <c r="H305" s="2">
        <v>0</v>
      </c>
      <c r="I305" s="2">
        <v>0</v>
      </c>
      <c r="J305" s="2">
        <v>0</v>
      </c>
      <c r="K305" s="2">
        <v>0</v>
      </c>
      <c r="L305" s="2">
        <v>0</v>
      </c>
      <c r="M305" s="2">
        <v>0</v>
      </c>
      <c r="N305" s="2">
        <v>0</v>
      </c>
      <c r="O305" s="300">
        <v>0</v>
      </c>
      <c r="P305" s="101"/>
      <c r="Q305" s="6">
        <f t="shared" si="8"/>
        <v>0</v>
      </c>
      <c r="R305" s="6">
        <v>0</v>
      </c>
      <c r="S305">
        <v>0</v>
      </c>
      <c r="T305" s="6">
        <f t="shared" si="9"/>
        <v>0</v>
      </c>
    </row>
    <row r="306" spans="1:20" x14ac:dyDescent="0.25">
      <c r="A306" s="1">
        <v>2023</v>
      </c>
      <c r="B306" s="1" t="s">
        <v>11</v>
      </c>
      <c r="C306" s="1">
        <v>47</v>
      </c>
      <c r="D306" s="1" t="s">
        <v>177</v>
      </c>
      <c r="E306" s="1" t="s">
        <v>145</v>
      </c>
      <c r="F306" s="2">
        <v>0</v>
      </c>
      <c r="G306" s="2">
        <v>0</v>
      </c>
      <c r="H306" s="2">
        <v>758705</v>
      </c>
      <c r="I306" s="2">
        <v>758705</v>
      </c>
      <c r="J306" s="2">
        <v>0</v>
      </c>
      <c r="K306" s="2">
        <v>5261</v>
      </c>
      <c r="L306" s="2">
        <v>0</v>
      </c>
      <c r="M306" s="2">
        <v>763966</v>
      </c>
      <c r="N306" s="2">
        <v>763966</v>
      </c>
      <c r="O306" s="300">
        <v>0.73980000000000001</v>
      </c>
      <c r="P306" s="101"/>
      <c r="Q306" s="6">
        <f t="shared" si="8"/>
        <v>3050603</v>
      </c>
      <c r="R306" s="6">
        <v>3050603</v>
      </c>
      <c r="S306">
        <v>3050603</v>
      </c>
      <c r="T306" s="6">
        <f t="shared" si="9"/>
        <v>0</v>
      </c>
    </row>
    <row r="307" spans="1:20" x14ac:dyDescent="0.25">
      <c r="A307" s="1">
        <v>2023</v>
      </c>
      <c r="B307" s="1" t="s">
        <v>11</v>
      </c>
      <c r="C307" s="1">
        <v>47</v>
      </c>
      <c r="D307" s="1" t="s">
        <v>177</v>
      </c>
      <c r="E307" s="1" t="s">
        <v>146</v>
      </c>
      <c r="F307" s="2">
        <v>0</v>
      </c>
      <c r="G307" s="2">
        <v>0</v>
      </c>
      <c r="H307" s="2">
        <v>0</v>
      </c>
      <c r="I307" s="2">
        <v>0</v>
      </c>
      <c r="J307" s="2">
        <v>0</v>
      </c>
      <c r="K307" s="2">
        <v>0</v>
      </c>
      <c r="L307" s="2">
        <v>0</v>
      </c>
      <c r="M307" s="2">
        <v>0</v>
      </c>
      <c r="N307" s="2">
        <v>0</v>
      </c>
      <c r="O307" s="300">
        <v>0</v>
      </c>
      <c r="P307" s="101"/>
      <c r="Q307" s="6">
        <f t="shared" si="8"/>
        <v>0</v>
      </c>
      <c r="R307" s="6">
        <v>0</v>
      </c>
      <c r="S307">
        <v>0</v>
      </c>
      <c r="T307" s="6">
        <f t="shared" si="9"/>
        <v>0</v>
      </c>
    </row>
    <row r="308" spans="1:20" x14ac:dyDescent="0.25">
      <c r="A308" s="1">
        <v>2023</v>
      </c>
      <c r="B308" s="1" t="s">
        <v>11</v>
      </c>
      <c r="C308" s="1">
        <v>47</v>
      </c>
      <c r="D308" s="1" t="s">
        <v>177</v>
      </c>
      <c r="E308" s="1" t="s">
        <v>99</v>
      </c>
      <c r="F308" s="2">
        <v>0</v>
      </c>
      <c r="G308" s="2">
        <v>0</v>
      </c>
      <c r="H308" s="2">
        <v>109427</v>
      </c>
      <c r="I308" s="2">
        <v>109427</v>
      </c>
      <c r="J308" s="2">
        <v>0</v>
      </c>
      <c r="K308" s="2">
        <v>0</v>
      </c>
      <c r="L308" s="2">
        <v>0</v>
      </c>
      <c r="M308" s="2">
        <v>109427</v>
      </c>
      <c r="N308" s="2">
        <v>109427</v>
      </c>
      <c r="O308" s="300">
        <v>0.106</v>
      </c>
      <c r="P308" s="101"/>
      <c r="Q308" s="6">
        <f t="shared" si="8"/>
        <v>437708</v>
      </c>
      <c r="R308" s="6">
        <v>437708</v>
      </c>
      <c r="S308">
        <v>437708</v>
      </c>
      <c r="T308" s="6">
        <f t="shared" si="9"/>
        <v>0</v>
      </c>
    </row>
    <row r="309" spans="1:20" x14ac:dyDescent="0.25">
      <c r="A309" s="1">
        <v>2023</v>
      </c>
      <c r="B309" s="1" t="s">
        <v>11</v>
      </c>
      <c r="C309" s="1">
        <v>47</v>
      </c>
      <c r="D309" s="1" t="s">
        <v>177</v>
      </c>
      <c r="E309" s="1" t="s">
        <v>147</v>
      </c>
      <c r="F309" s="2">
        <v>0</v>
      </c>
      <c r="G309" s="2">
        <v>0</v>
      </c>
      <c r="H309" s="2">
        <v>0</v>
      </c>
      <c r="I309" s="2">
        <v>0</v>
      </c>
      <c r="J309" s="2">
        <v>0</v>
      </c>
      <c r="K309" s="2">
        <v>0</v>
      </c>
      <c r="L309" s="2">
        <v>0</v>
      </c>
      <c r="M309" s="2">
        <v>0</v>
      </c>
      <c r="N309" s="2">
        <v>0</v>
      </c>
      <c r="O309" s="300">
        <v>0</v>
      </c>
      <c r="P309" s="101"/>
      <c r="Q309" s="6">
        <f t="shared" si="8"/>
        <v>0</v>
      </c>
      <c r="R309" s="6">
        <v>0</v>
      </c>
      <c r="S309">
        <v>0</v>
      </c>
      <c r="T309" s="6">
        <f t="shared" si="9"/>
        <v>0</v>
      </c>
    </row>
    <row r="310" spans="1:20" x14ac:dyDescent="0.25">
      <c r="A310" s="1">
        <v>2023</v>
      </c>
      <c r="B310" s="1" t="s">
        <v>11</v>
      </c>
      <c r="C310" s="1">
        <v>47</v>
      </c>
      <c r="D310" s="1" t="s">
        <v>177</v>
      </c>
      <c r="E310" s="1" t="s">
        <v>148</v>
      </c>
      <c r="F310" s="2">
        <v>0</v>
      </c>
      <c r="G310" s="2">
        <v>0</v>
      </c>
      <c r="H310" s="2">
        <v>0</v>
      </c>
      <c r="I310" s="2">
        <v>0</v>
      </c>
      <c r="J310" s="2">
        <v>0</v>
      </c>
      <c r="K310" s="2">
        <v>0</v>
      </c>
      <c r="L310" s="2">
        <v>0</v>
      </c>
      <c r="M310" s="2">
        <v>0</v>
      </c>
      <c r="N310" s="2">
        <v>0</v>
      </c>
      <c r="O310" s="300">
        <v>0</v>
      </c>
      <c r="P310" s="101"/>
      <c r="Q310" s="6">
        <f t="shared" si="8"/>
        <v>0</v>
      </c>
      <c r="R310" s="6">
        <v>0</v>
      </c>
      <c r="S310">
        <v>0</v>
      </c>
      <c r="T310" s="6">
        <f t="shared" si="9"/>
        <v>0</v>
      </c>
    </row>
    <row r="311" spans="1:20" x14ac:dyDescent="0.25">
      <c r="A311" s="1">
        <v>2023</v>
      </c>
      <c r="B311" s="1" t="s">
        <v>11</v>
      </c>
      <c r="C311" s="1">
        <v>47</v>
      </c>
      <c r="D311" s="1" t="s">
        <v>177</v>
      </c>
      <c r="E311" s="1" t="s">
        <v>149</v>
      </c>
      <c r="F311" s="2">
        <v>0</v>
      </c>
      <c r="G311" s="2">
        <v>0</v>
      </c>
      <c r="H311" s="2">
        <v>0</v>
      </c>
      <c r="I311" s="2">
        <v>0</v>
      </c>
      <c r="J311" s="2">
        <v>0</v>
      </c>
      <c r="K311" s="2">
        <v>0</v>
      </c>
      <c r="L311" s="2">
        <v>0</v>
      </c>
      <c r="M311" s="2">
        <v>0</v>
      </c>
      <c r="N311" s="2">
        <v>0</v>
      </c>
      <c r="O311" s="300">
        <v>0</v>
      </c>
      <c r="P311" s="101"/>
      <c r="Q311" s="6">
        <f t="shared" si="8"/>
        <v>0</v>
      </c>
      <c r="R311" s="6">
        <v>0</v>
      </c>
      <c r="S311">
        <v>0</v>
      </c>
      <c r="T311" s="6">
        <f t="shared" si="9"/>
        <v>0</v>
      </c>
    </row>
    <row r="312" spans="1:20" x14ac:dyDescent="0.25">
      <c r="A312" s="1">
        <v>2023</v>
      </c>
      <c r="B312" s="1" t="s">
        <v>11</v>
      </c>
      <c r="C312" s="1">
        <v>47</v>
      </c>
      <c r="D312" s="1" t="s">
        <v>177</v>
      </c>
      <c r="E312" s="1" t="s">
        <v>150</v>
      </c>
      <c r="F312" s="2">
        <v>0</v>
      </c>
      <c r="G312" s="2">
        <v>0</v>
      </c>
      <c r="H312" s="2">
        <v>0</v>
      </c>
      <c r="I312" s="2">
        <v>0</v>
      </c>
      <c r="J312" s="2">
        <v>0</v>
      </c>
      <c r="K312" s="2">
        <v>0</v>
      </c>
      <c r="L312" s="2">
        <v>0</v>
      </c>
      <c r="M312" s="2">
        <v>0</v>
      </c>
      <c r="N312" s="2">
        <v>0</v>
      </c>
      <c r="O312" s="300">
        <v>0</v>
      </c>
      <c r="P312" s="101"/>
      <c r="Q312" s="6">
        <f t="shared" si="8"/>
        <v>0</v>
      </c>
      <c r="R312" s="6">
        <v>0</v>
      </c>
      <c r="S312">
        <v>0</v>
      </c>
      <c r="T312" s="6">
        <f t="shared" si="9"/>
        <v>0</v>
      </c>
    </row>
    <row r="313" spans="1:20" x14ac:dyDescent="0.25">
      <c r="A313" s="1">
        <v>2023</v>
      </c>
      <c r="B313" s="1" t="s">
        <v>11</v>
      </c>
      <c r="C313" s="1">
        <v>47</v>
      </c>
      <c r="D313" s="1" t="s">
        <v>177</v>
      </c>
      <c r="E313" s="1" t="s">
        <v>151</v>
      </c>
      <c r="F313" s="2">
        <v>0</v>
      </c>
      <c r="G313" s="2">
        <v>0</v>
      </c>
      <c r="H313" s="2">
        <v>0</v>
      </c>
      <c r="I313" s="2">
        <v>0</v>
      </c>
      <c r="J313" s="2">
        <v>0</v>
      </c>
      <c r="K313" s="2">
        <v>0</v>
      </c>
      <c r="L313" s="2">
        <v>0</v>
      </c>
      <c r="M313" s="2">
        <v>0</v>
      </c>
      <c r="N313" s="2">
        <v>0</v>
      </c>
      <c r="O313" s="300">
        <v>0</v>
      </c>
      <c r="P313" s="101"/>
      <c r="Q313" s="6">
        <f t="shared" si="8"/>
        <v>0</v>
      </c>
      <c r="R313" s="6">
        <v>0</v>
      </c>
      <c r="S313">
        <v>0</v>
      </c>
      <c r="T313" s="6">
        <f t="shared" si="9"/>
        <v>0</v>
      </c>
    </row>
    <row r="314" spans="1:20" x14ac:dyDescent="0.25">
      <c r="A314" s="1">
        <v>2023</v>
      </c>
      <c r="B314" s="1" t="s">
        <v>11</v>
      </c>
      <c r="C314" s="1">
        <v>47</v>
      </c>
      <c r="D314" s="1" t="s">
        <v>177</v>
      </c>
      <c r="E314" s="1" t="s">
        <v>152</v>
      </c>
      <c r="F314" s="2">
        <v>0</v>
      </c>
      <c r="G314" s="2">
        <v>0</v>
      </c>
      <c r="H314" s="2">
        <v>0</v>
      </c>
      <c r="I314" s="2">
        <v>0</v>
      </c>
      <c r="J314" s="2">
        <v>0</v>
      </c>
      <c r="K314" s="2">
        <v>0</v>
      </c>
      <c r="L314" s="2">
        <v>0</v>
      </c>
      <c r="M314" s="2">
        <v>0</v>
      </c>
      <c r="N314" s="2">
        <v>0</v>
      </c>
      <c r="O314" s="300">
        <v>0</v>
      </c>
      <c r="P314" s="101"/>
      <c r="Q314" s="6">
        <f t="shared" si="8"/>
        <v>0</v>
      </c>
      <c r="R314" s="6">
        <v>0</v>
      </c>
      <c r="S314">
        <v>0</v>
      </c>
      <c r="T314" s="6">
        <f t="shared" si="9"/>
        <v>0</v>
      </c>
    </row>
    <row r="315" spans="1:20" x14ac:dyDescent="0.25">
      <c r="A315" s="1">
        <v>2023</v>
      </c>
      <c r="B315" s="1" t="s">
        <v>11</v>
      </c>
      <c r="C315" s="1">
        <v>47</v>
      </c>
      <c r="D315" s="1" t="s">
        <v>177</v>
      </c>
      <c r="E315" s="1" t="s">
        <v>94</v>
      </c>
      <c r="F315" s="2">
        <v>0</v>
      </c>
      <c r="G315" s="2">
        <v>0</v>
      </c>
      <c r="H315" s="2">
        <v>0</v>
      </c>
      <c r="I315" s="2">
        <v>0</v>
      </c>
      <c r="J315" s="2">
        <v>0</v>
      </c>
      <c r="K315" s="2">
        <v>31934</v>
      </c>
      <c r="L315" s="2">
        <v>0</v>
      </c>
      <c r="M315" s="2">
        <v>31934</v>
      </c>
      <c r="N315" s="2">
        <v>31934</v>
      </c>
      <c r="O315" s="300">
        <v>3.09E-2</v>
      </c>
      <c r="P315" s="101"/>
      <c r="Q315" s="6">
        <f t="shared" si="8"/>
        <v>95802</v>
      </c>
      <c r="R315" s="6">
        <v>95802</v>
      </c>
      <c r="S315">
        <v>95802</v>
      </c>
      <c r="T315" s="6">
        <f t="shared" si="9"/>
        <v>0</v>
      </c>
    </row>
    <row r="316" spans="1:20" x14ac:dyDescent="0.25">
      <c r="A316" s="1">
        <v>2023</v>
      </c>
      <c r="B316" s="1" t="s">
        <v>11</v>
      </c>
      <c r="C316" s="1">
        <v>47</v>
      </c>
      <c r="D316" s="1" t="s">
        <v>177</v>
      </c>
      <c r="E316" s="1" t="s">
        <v>157</v>
      </c>
      <c r="F316" s="2">
        <v>104355</v>
      </c>
      <c r="G316" s="2">
        <v>0</v>
      </c>
      <c r="H316" s="2">
        <v>0</v>
      </c>
      <c r="I316" s="2">
        <v>104355</v>
      </c>
      <c r="J316" s="2">
        <v>22919</v>
      </c>
      <c r="K316" s="2">
        <v>0</v>
      </c>
      <c r="L316" s="2">
        <v>127274</v>
      </c>
      <c r="M316" s="2">
        <v>0</v>
      </c>
      <c r="N316" s="2">
        <v>127274</v>
      </c>
      <c r="O316" s="300">
        <v>0.12330000000000001</v>
      </c>
      <c r="P316" s="101"/>
      <c r="Q316" s="6">
        <f t="shared" si="8"/>
        <v>486177</v>
      </c>
      <c r="R316" s="6">
        <v>486177</v>
      </c>
      <c r="S316">
        <v>486177</v>
      </c>
      <c r="T316" s="6">
        <f t="shared" si="9"/>
        <v>0</v>
      </c>
    </row>
    <row r="317" spans="1:20" x14ac:dyDescent="0.25">
      <c r="A317" s="1">
        <v>2023</v>
      </c>
      <c r="B317" s="1" t="s">
        <v>11</v>
      </c>
      <c r="C317" s="1">
        <v>48</v>
      </c>
      <c r="D317" s="1" t="s">
        <v>178</v>
      </c>
      <c r="E317" s="1" t="s">
        <v>89</v>
      </c>
      <c r="F317" s="2">
        <v>0</v>
      </c>
      <c r="G317" s="2">
        <v>0</v>
      </c>
      <c r="H317" s="2">
        <v>0</v>
      </c>
      <c r="I317" s="2">
        <v>0</v>
      </c>
      <c r="J317" s="2">
        <v>0</v>
      </c>
      <c r="K317" s="2">
        <v>0</v>
      </c>
      <c r="L317" s="2">
        <v>0</v>
      </c>
      <c r="M317" s="2">
        <v>0</v>
      </c>
      <c r="N317" s="2">
        <v>0</v>
      </c>
      <c r="O317" s="300">
        <v>0</v>
      </c>
      <c r="P317" s="101"/>
      <c r="Q317" s="6">
        <f t="shared" si="8"/>
        <v>0</v>
      </c>
      <c r="R317" s="6">
        <v>0</v>
      </c>
      <c r="S317">
        <v>0</v>
      </c>
      <c r="T317" s="6">
        <f t="shared" si="9"/>
        <v>0</v>
      </c>
    </row>
    <row r="318" spans="1:20" x14ac:dyDescent="0.25">
      <c r="A318" s="1">
        <v>2023</v>
      </c>
      <c r="B318" s="1" t="s">
        <v>11</v>
      </c>
      <c r="C318" s="1">
        <v>48</v>
      </c>
      <c r="D318" s="1" t="s">
        <v>178</v>
      </c>
      <c r="E318" s="1" t="s">
        <v>88</v>
      </c>
      <c r="F318" s="2">
        <v>0</v>
      </c>
      <c r="G318" s="2">
        <v>0</v>
      </c>
      <c r="H318" s="2">
        <v>0</v>
      </c>
      <c r="I318" s="2">
        <v>0</v>
      </c>
      <c r="J318" s="2">
        <v>0</v>
      </c>
      <c r="K318" s="2">
        <v>0</v>
      </c>
      <c r="L318" s="2">
        <v>0</v>
      </c>
      <c r="M318" s="2">
        <v>0</v>
      </c>
      <c r="N318" s="2">
        <v>0</v>
      </c>
      <c r="O318" s="300">
        <v>0</v>
      </c>
      <c r="P318" s="101"/>
      <c r="Q318" s="6">
        <f t="shared" si="8"/>
        <v>0</v>
      </c>
      <c r="R318" s="6">
        <v>0</v>
      </c>
      <c r="S318">
        <v>0</v>
      </c>
      <c r="T318" s="6">
        <f t="shared" si="9"/>
        <v>0</v>
      </c>
    </row>
    <row r="319" spans="1:20" x14ac:dyDescent="0.25">
      <c r="A319" s="1">
        <v>2023</v>
      </c>
      <c r="B319" s="1" t="s">
        <v>11</v>
      </c>
      <c r="C319" s="1">
        <v>48</v>
      </c>
      <c r="D319" s="1" t="s">
        <v>178</v>
      </c>
      <c r="E319" s="1" t="s">
        <v>86</v>
      </c>
      <c r="F319" s="2">
        <v>0</v>
      </c>
      <c r="G319" s="2">
        <v>0</v>
      </c>
      <c r="H319" s="2">
        <v>0</v>
      </c>
      <c r="I319" s="2">
        <v>0</v>
      </c>
      <c r="J319" s="2">
        <v>0</v>
      </c>
      <c r="K319" s="2">
        <v>0</v>
      </c>
      <c r="L319" s="2">
        <v>0</v>
      </c>
      <c r="M319" s="2">
        <v>0</v>
      </c>
      <c r="N319" s="2">
        <v>0</v>
      </c>
      <c r="O319" s="300">
        <v>0</v>
      </c>
      <c r="P319" s="101"/>
      <c r="Q319" s="6">
        <f t="shared" si="8"/>
        <v>0</v>
      </c>
      <c r="R319" s="6">
        <v>0</v>
      </c>
      <c r="S319">
        <v>0</v>
      </c>
      <c r="T319" s="6">
        <f t="shared" si="9"/>
        <v>0</v>
      </c>
    </row>
    <row r="320" spans="1:20" x14ac:dyDescent="0.25">
      <c r="A320" s="1">
        <v>2023</v>
      </c>
      <c r="B320" s="1" t="s">
        <v>11</v>
      </c>
      <c r="C320" s="1">
        <v>48</v>
      </c>
      <c r="D320" s="1" t="s">
        <v>178</v>
      </c>
      <c r="E320" s="1" t="s">
        <v>93</v>
      </c>
      <c r="F320" s="2">
        <v>0</v>
      </c>
      <c r="G320" s="2">
        <v>0</v>
      </c>
      <c r="H320" s="2">
        <v>0</v>
      </c>
      <c r="I320" s="2">
        <v>0</v>
      </c>
      <c r="J320" s="2">
        <v>0</v>
      </c>
      <c r="K320" s="2">
        <v>0</v>
      </c>
      <c r="L320" s="2">
        <v>0</v>
      </c>
      <c r="M320" s="2">
        <v>0</v>
      </c>
      <c r="N320" s="2">
        <v>0</v>
      </c>
      <c r="O320" s="300">
        <v>0</v>
      </c>
      <c r="P320" s="101"/>
      <c r="Q320" s="6">
        <f t="shared" si="8"/>
        <v>0</v>
      </c>
      <c r="R320" s="6">
        <v>0</v>
      </c>
      <c r="S320">
        <v>0</v>
      </c>
      <c r="T320" s="6">
        <f t="shared" si="9"/>
        <v>0</v>
      </c>
    </row>
    <row r="321" spans="1:20" x14ac:dyDescent="0.25">
      <c r="A321" s="1">
        <v>2023</v>
      </c>
      <c r="B321" s="1" t="s">
        <v>11</v>
      </c>
      <c r="C321" s="1">
        <v>48</v>
      </c>
      <c r="D321" s="1" t="s">
        <v>178</v>
      </c>
      <c r="E321" s="1" t="s">
        <v>145</v>
      </c>
      <c r="F321" s="2">
        <v>0</v>
      </c>
      <c r="G321" s="2">
        <v>0</v>
      </c>
      <c r="H321" s="2">
        <v>782685</v>
      </c>
      <c r="I321" s="2">
        <v>782685</v>
      </c>
      <c r="J321" s="2">
        <v>0</v>
      </c>
      <c r="K321" s="2">
        <v>0</v>
      </c>
      <c r="L321" s="2">
        <v>0</v>
      </c>
      <c r="M321" s="2">
        <v>782685</v>
      </c>
      <c r="N321" s="2">
        <v>782685</v>
      </c>
      <c r="O321" s="300">
        <v>0.68179999999999996</v>
      </c>
      <c r="P321" s="101"/>
      <c r="Q321" s="6">
        <f t="shared" si="8"/>
        <v>3130740</v>
      </c>
      <c r="R321" s="6">
        <v>3130740</v>
      </c>
      <c r="S321">
        <v>3130740</v>
      </c>
      <c r="T321" s="6">
        <f t="shared" si="9"/>
        <v>0</v>
      </c>
    </row>
    <row r="322" spans="1:20" x14ac:dyDescent="0.25">
      <c r="A322" s="1">
        <v>2023</v>
      </c>
      <c r="B322" s="1" t="s">
        <v>11</v>
      </c>
      <c r="C322" s="1">
        <v>48</v>
      </c>
      <c r="D322" s="1" t="s">
        <v>178</v>
      </c>
      <c r="E322" s="1" t="s">
        <v>146</v>
      </c>
      <c r="F322" s="2">
        <v>0</v>
      </c>
      <c r="G322" s="2">
        <v>0</v>
      </c>
      <c r="H322" s="2">
        <v>0</v>
      </c>
      <c r="I322" s="2">
        <v>0</v>
      </c>
      <c r="J322" s="2">
        <v>0</v>
      </c>
      <c r="K322" s="2">
        <v>0</v>
      </c>
      <c r="L322" s="2">
        <v>0</v>
      </c>
      <c r="M322" s="2">
        <v>0</v>
      </c>
      <c r="N322" s="2">
        <v>0</v>
      </c>
      <c r="O322" s="300">
        <v>0</v>
      </c>
      <c r="P322" s="101"/>
      <c r="Q322" s="6">
        <f t="shared" si="8"/>
        <v>0</v>
      </c>
      <c r="R322" s="6">
        <v>0</v>
      </c>
      <c r="S322">
        <v>0</v>
      </c>
      <c r="T322" s="6">
        <f t="shared" si="9"/>
        <v>0</v>
      </c>
    </row>
    <row r="323" spans="1:20" x14ac:dyDescent="0.25">
      <c r="A323" s="1">
        <v>2023</v>
      </c>
      <c r="B323" s="1" t="s">
        <v>11</v>
      </c>
      <c r="C323" s="1">
        <v>48</v>
      </c>
      <c r="D323" s="1" t="s">
        <v>178</v>
      </c>
      <c r="E323" s="1" t="s">
        <v>99</v>
      </c>
      <c r="F323" s="2">
        <v>0</v>
      </c>
      <c r="G323" s="2">
        <v>0</v>
      </c>
      <c r="H323" s="2">
        <v>112886</v>
      </c>
      <c r="I323" s="2">
        <v>112886</v>
      </c>
      <c r="J323" s="2">
        <v>0</v>
      </c>
      <c r="K323" s="2">
        <v>0</v>
      </c>
      <c r="L323" s="2">
        <v>0</v>
      </c>
      <c r="M323" s="2">
        <v>112886</v>
      </c>
      <c r="N323" s="2">
        <v>112886</v>
      </c>
      <c r="O323" s="300">
        <v>9.8299999999999998E-2</v>
      </c>
      <c r="P323" s="101"/>
      <c r="Q323" s="6">
        <f t="shared" ref="Q323:Q386" si="10">SUM(F323:N323)</f>
        <v>451544</v>
      </c>
      <c r="R323" s="6">
        <v>451544</v>
      </c>
      <c r="S323">
        <v>451544</v>
      </c>
      <c r="T323" s="6">
        <f t="shared" ref="T323:T386" si="11">Q323-R323</f>
        <v>0</v>
      </c>
    </row>
    <row r="324" spans="1:20" x14ac:dyDescent="0.25">
      <c r="A324" s="1">
        <v>2023</v>
      </c>
      <c r="B324" s="1" t="s">
        <v>11</v>
      </c>
      <c r="C324" s="1">
        <v>48</v>
      </c>
      <c r="D324" s="1" t="s">
        <v>178</v>
      </c>
      <c r="E324" s="1" t="s">
        <v>147</v>
      </c>
      <c r="F324" s="2">
        <v>0</v>
      </c>
      <c r="G324" s="2">
        <v>0</v>
      </c>
      <c r="H324" s="2">
        <v>0</v>
      </c>
      <c r="I324" s="2">
        <v>0</v>
      </c>
      <c r="J324" s="2">
        <v>0</v>
      </c>
      <c r="K324" s="2">
        <v>0</v>
      </c>
      <c r="L324" s="2">
        <v>0</v>
      </c>
      <c r="M324" s="2">
        <v>0</v>
      </c>
      <c r="N324" s="2">
        <v>0</v>
      </c>
      <c r="O324" s="300">
        <v>0</v>
      </c>
      <c r="P324" s="101"/>
      <c r="Q324" s="6">
        <f t="shared" si="10"/>
        <v>0</v>
      </c>
      <c r="R324" s="6">
        <v>0</v>
      </c>
      <c r="S324">
        <v>0</v>
      </c>
      <c r="T324" s="6">
        <f t="shared" si="11"/>
        <v>0</v>
      </c>
    </row>
    <row r="325" spans="1:20" x14ac:dyDescent="0.25">
      <c r="A325" s="1">
        <v>2023</v>
      </c>
      <c r="B325" s="1" t="s">
        <v>11</v>
      </c>
      <c r="C325" s="1">
        <v>48</v>
      </c>
      <c r="D325" s="1" t="s">
        <v>178</v>
      </c>
      <c r="E325" s="1" t="s">
        <v>148</v>
      </c>
      <c r="F325" s="2">
        <v>0</v>
      </c>
      <c r="G325" s="2">
        <v>0</v>
      </c>
      <c r="H325" s="2">
        <v>0</v>
      </c>
      <c r="I325" s="2">
        <v>0</v>
      </c>
      <c r="J325" s="2">
        <v>0</v>
      </c>
      <c r="K325" s="2">
        <v>0</v>
      </c>
      <c r="L325" s="2">
        <v>0</v>
      </c>
      <c r="M325" s="2">
        <v>0</v>
      </c>
      <c r="N325" s="2">
        <v>0</v>
      </c>
      <c r="O325" s="300">
        <v>0</v>
      </c>
      <c r="P325" s="101"/>
      <c r="Q325" s="6">
        <f t="shared" si="10"/>
        <v>0</v>
      </c>
      <c r="R325" s="6">
        <v>0</v>
      </c>
      <c r="S325">
        <v>0</v>
      </c>
      <c r="T325" s="6">
        <f t="shared" si="11"/>
        <v>0</v>
      </c>
    </row>
    <row r="326" spans="1:20" x14ac:dyDescent="0.25">
      <c r="A326" s="1">
        <v>2023</v>
      </c>
      <c r="B326" s="1" t="s">
        <v>11</v>
      </c>
      <c r="C326" s="1">
        <v>48</v>
      </c>
      <c r="D326" s="1" t="s">
        <v>178</v>
      </c>
      <c r="E326" s="1" t="s">
        <v>149</v>
      </c>
      <c r="F326" s="2">
        <v>0</v>
      </c>
      <c r="G326" s="2">
        <v>0</v>
      </c>
      <c r="H326" s="2">
        <v>0</v>
      </c>
      <c r="I326" s="2">
        <v>0</v>
      </c>
      <c r="J326" s="2">
        <v>0</v>
      </c>
      <c r="K326" s="2">
        <v>0</v>
      </c>
      <c r="L326" s="2">
        <v>0</v>
      </c>
      <c r="M326" s="2">
        <v>0</v>
      </c>
      <c r="N326" s="2">
        <v>0</v>
      </c>
      <c r="O326" s="300">
        <v>0</v>
      </c>
      <c r="P326" s="101"/>
      <c r="Q326" s="6">
        <f t="shared" si="10"/>
        <v>0</v>
      </c>
      <c r="R326" s="6">
        <v>0</v>
      </c>
      <c r="S326">
        <v>0</v>
      </c>
      <c r="T326" s="6">
        <f t="shared" si="11"/>
        <v>0</v>
      </c>
    </row>
    <row r="327" spans="1:20" x14ac:dyDescent="0.25">
      <c r="A327" s="1">
        <v>2023</v>
      </c>
      <c r="B327" s="1" t="s">
        <v>11</v>
      </c>
      <c r="C327" s="1">
        <v>48</v>
      </c>
      <c r="D327" s="1" t="s">
        <v>178</v>
      </c>
      <c r="E327" s="1" t="s">
        <v>150</v>
      </c>
      <c r="F327" s="2">
        <v>0</v>
      </c>
      <c r="G327" s="2">
        <v>0</v>
      </c>
      <c r="H327" s="2">
        <v>0</v>
      </c>
      <c r="I327" s="2">
        <v>0</v>
      </c>
      <c r="J327" s="2">
        <v>0</v>
      </c>
      <c r="K327" s="2">
        <v>4620</v>
      </c>
      <c r="L327" s="2">
        <v>0</v>
      </c>
      <c r="M327" s="2">
        <v>4620</v>
      </c>
      <c r="N327" s="2">
        <v>4620</v>
      </c>
      <c r="O327" s="300">
        <v>4.0000000000000001E-3</v>
      </c>
      <c r="P327" s="101"/>
      <c r="Q327" s="6">
        <f t="shared" si="10"/>
        <v>13860</v>
      </c>
      <c r="R327" s="6">
        <v>13860</v>
      </c>
      <c r="S327">
        <v>13860</v>
      </c>
      <c r="T327" s="6">
        <f t="shared" si="11"/>
        <v>0</v>
      </c>
    </row>
    <row r="328" spans="1:20" x14ac:dyDescent="0.25">
      <c r="A328" s="1">
        <v>2023</v>
      </c>
      <c r="B328" s="1" t="s">
        <v>11</v>
      </c>
      <c r="C328" s="1">
        <v>48</v>
      </c>
      <c r="D328" s="1" t="s">
        <v>178</v>
      </c>
      <c r="E328" s="1" t="s">
        <v>151</v>
      </c>
      <c r="F328" s="2">
        <v>0</v>
      </c>
      <c r="G328" s="2">
        <v>0</v>
      </c>
      <c r="H328" s="2">
        <v>0</v>
      </c>
      <c r="I328" s="2">
        <v>0</v>
      </c>
      <c r="J328" s="2">
        <v>0</v>
      </c>
      <c r="K328" s="2">
        <v>0</v>
      </c>
      <c r="L328" s="2">
        <v>0</v>
      </c>
      <c r="M328" s="2">
        <v>0</v>
      </c>
      <c r="N328" s="2">
        <v>0</v>
      </c>
      <c r="O328" s="300">
        <v>0</v>
      </c>
      <c r="P328" s="101"/>
      <c r="Q328" s="6">
        <f t="shared" si="10"/>
        <v>0</v>
      </c>
      <c r="R328" s="6">
        <v>0</v>
      </c>
      <c r="S328">
        <v>0</v>
      </c>
      <c r="T328" s="6">
        <f t="shared" si="11"/>
        <v>0</v>
      </c>
    </row>
    <row r="329" spans="1:20" x14ac:dyDescent="0.25">
      <c r="A329" s="1">
        <v>2023</v>
      </c>
      <c r="B329" s="1" t="s">
        <v>11</v>
      </c>
      <c r="C329" s="1">
        <v>48</v>
      </c>
      <c r="D329" s="1" t="s">
        <v>178</v>
      </c>
      <c r="E329" s="1" t="s">
        <v>152</v>
      </c>
      <c r="F329" s="2">
        <v>0</v>
      </c>
      <c r="G329" s="2">
        <v>0</v>
      </c>
      <c r="H329" s="2">
        <v>0</v>
      </c>
      <c r="I329" s="2">
        <v>0</v>
      </c>
      <c r="J329" s="2">
        <v>0</v>
      </c>
      <c r="K329" s="2">
        <v>0</v>
      </c>
      <c r="L329" s="2">
        <v>0</v>
      </c>
      <c r="M329" s="2">
        <v>0</v>
      </c>
      <c r="N329" s="2">
        <v>0</v>
      </c>
      <c r="O329" s="300">
        <v>0</v>
      </c>
      <c r="P329" s="101"/>
      <c r="Q329" s="6">
        <f t="shared" si="10"/>
        <v>0</v>
      </c>
      <c r="R329" s="6">
        <v>0</v>
      </c>
      <c r="S329">
        <v>0</v>
      </c>
      <c r="T329" s="6">
        <f t="shared" si="11"/>
        <v>0</v>
      </c>
    </row>
    <row r="330" spans="1:20" x14ac:dyDescent="0.25">
      <c r="A330" s="1">
        <v>2023</v>
      </c>
      <c r="B330" s="1" t="s">
        <v>11</v>
      </c>
      <c r="C330" s="1">
        <v>48</v>
      </c>
      <c r="D330" s="1" t="s">
        <v>178</v>
      </c>
      <c r="E330" s="1" t="s">
        <v>94</v>
      </c>
      <c r="F330" s="2">
        <v>0</v>
      </c>
      <c r="G330" s="2">
        <v>0</v>
      </c>
      <c r="H330" s="2">
        <v>0</v>
      </c>
      <c r="I330" s="2">
        <v>0</v>
      </c>
      <c r="J330" s="2">
        <v>0</v>
      </c>
      <c r="K330" s="2">
        <v>140165</v>
      </c>
      <c r="L330" s="2">
        <v>0</v>
      </c>
      <c r="M330" s="2">
        <v>140165</v>
      </c>
      <c r="N330" s="2">
        <v>140165</v>
      </c>
      <c r="O330" s="300">
        <v>0.1221</v>
      </c>
      <c r="P330" s="101"/>
      <c r="Q330" s="6">
        <f t="shared" si="10"/>
        <v>420495</v>
      </c>
      <c r="R330" s="6">
        <v>420495</v>
      </c>
      <c r="S330">
        <v>420495</v>
      </c>
      <c r="T330" s="6">
        <f t="shared" si="11"/>
        <v>0</v>
      </c>
    </row>
    <row r="331" spans="1:20" x14ac:dyDescent="0.25">
      <c r="A331" s="1">
        <v>2023</v>
      </c>
      <c r="B331" s="1" t="s">
        <v>11</v>
      </c>
      <c r="C331" s="1">
        <v>48</v>
      </c>
      <c r="D331" s="1" t="s">
        <v>178</v>
      </c>
      <c r="E331" s="1" t="s">
        <v>157</v>
      </c>
      <c r="F331" s="2">
        <v>107653</v>
      </c>
      <c r="G331" s="2">
        <v>0</v>
      </c>
      <c r="H331" s="2">
        <v>0</v>
      </c>
      <c r="I331" s="2">
        <v>107653</v>
      </c>
      <c r="J331" s="2">
        <v>0</v>
      </c>
      <c r="K331" s="2">
        <v>0</v>
      </c>
      <c r="L331" s="2">
        <v>107653</v>
      </c>
      <c r="M331" s="2">
        <v>0</v>
      </c>
      <c r="N331" s="2">
        <v>107653</v>
      </c>
      <c r="O331" s="300">
        <v>9.3799999999999994E-2</v>
      </c>
      <c r="P331" s="101"/>
      <c r="Q331" s="6">
        <f t="shared" si="10"/>
        <v>430612</v>
      </c>
      <c r="R331" s="6">
        <v>430612</v>
      </c>
      <c r="S331">
        <v>430612</v>
      </c>
      <c r="T331" s="6">
        <f t="shared" si="11"/>
        <v>0</v>
      </c>
    </row>
    <row r="332" spans="1:20" x14ac:dyDescent="0.25">
      <c r="A332" s="1">
        <v>2023</v>
      </c>
      <c r="B332" s="1" t="s">
        <v>11</v>
      </c>
      <c r="C332" s="1">
        <v>52</v>
      </c>
      <c r="D332" s="1" t="s">
        <v>179</v>
      </c>
      <c r="E332" s="1" t="s">
        <v>89</v>
      </c>
      <c r="F332" s="2">
        <v>0</v>
      </c>
      <c r="G332" s="2">
        <v>0</v>
      </c>
      <c r="H332" s="2">
        <v>0</v>
      </c>
      <c r="I332" s="2">
        <v>0</v>
      </c>
      <c r="J332" s="2">
        <v>0</v>
      </c>
      <c r="K332" s="2">
        <v>0</v>
      </c>
      <c r="L332" s="2">
        <v>0</v>
      </c>
      <c r="M332" s="2">
        <v>0</v>
      </c>
      <c r="N332" s="2">
        <v>0</v>
      </c>
      <c r="O332" s="300">
        <v>0</v>
      </c>
      <c r="P332" s="101"/>
      <c r="Q332" s="6">
        <f t="shared" si="10"/>
        <v>0</v>
      </c>
      <c r="R332" s="6">
        <v>0</v>
      </c>
      <c r="S332">
        <v>0</v>
      </c>
      <c r="T332" s="6">
        <f t="shared" si="11"/>
        <v>0</v>
      </c>
    </row>
    <row r="333" spans="1:20" x14ac:dyDescent="0.25">
      <c r="A333" s="1">
        <v>2023</v>
      </c>
      <c r="B333" s="1" t="s">
        <v>11</v>
      </c>
      <c r="C333" s="1">
        <v>52</v>
      </c>
      <c r="D333" s="1" t="s">
        <v>179</v>
      </c>
      <c r="E333" s="1" t="s">
        <v>88</v>
      </c>
      <c r="F333" s="2">
        <v>0</v>
      </c>
      <c r="G333" s="2">
        <v>0</v>
      </c>
      <c r="H333" s="2">
        <v>0</v>
      </c>
      <c r="I333" s="2">
        <v>0</v>
      </c>
      <c r="J333" s="2">
        <v>0</v>
      </c>
      <c r="K333" s="2">
        <v>0</v>
      </c>
      <c r="L333" s="2">
        <v>0</v>
      </c>
      <c r="M333" s="2">
        <v>0</v>
      </c>
      <c r="N333" s="2">
        <v>0</v>
      </c>
      <c r="O333" s="300">
        <v>0</v>
      </c>
      <c r="P333" s="101"/>
      <c r="Q333" s="6">
        <f t="shared" si="10"/>
        <v>0</v>
      </c>
      <c r="R333" s="6">
        <v>0</v>
      </c>
      <c r="S333">
        <v>0</v>
      </c>
      <c r="T333" s="6">
        <f t="shared" si="11"/>
        <v>0</v>
      </c>
    </row>
    <row r="334" spans="1:20" x14ac:dyDescent="0.25">
      <c r="A334" s="1">
        <v>2023</v>
      </c>
      <c r="B334" s="1" t="s">
        <v>11</v>
      </c>
      <c r="C334" s="1">
        <v>52</v>
      </c>
      <c r="D334" s="1" t="s">
        <v>179</v>
      </c>
      <c r="E334" s="1" t="s">
        <v>86</v>
      </c>
      <c r="F334" s="2">
        <v>0</v>
      </c>
      <c r="G334" s="2">
        <v>0</v>
      </c>
      <c r="H334" s="2">
        <v>0</v>
      </c>
      <c r="I334" s="2">
        <v>0</v>
      </c>
      <c r="J334" s="2">
        <v>0</v>
      </c>
      <c r="K334" s="2">
        <v>0</v>
      </c>
      <c r="L334" s="2">
        <v>0</v>
      </c>
      <c r="M334" s="2">
        <v>0</v>
      </c>
      <c r="N334" s="2">
        <v>0</v>
      </c>
      <c r="O334" s="300">
        <v>0</v>
      </c>
      <c r="P334" s="101"/>
      <c r="Q334" s="6">
        <f t="shared" si="10"/>
        <v>0</v>
      </c>
      <c r="R334" s="6">
        <v>0</v>
      </c>
      <c r="S334">
        <v>0</v>
      </c>
      <c r="T334" s="6">
        <f t="shared" si="11"/>
        <v>0</v>
      </c>
    </row>
    <row r="335" spans="1:20" x14ac:dyDescent="0.25">
      <c r="A335" s="1">
        <v>2023</v>
      </c>
      <c r="B335" s="1" t="s">
        <v>11</v>
      </c>
      <c r="C335" s="1">
        <v>52</v>
      </c>
      <c r="D335" s="1" t="s">
        <v>179</v>
      </c>
      <c r="E335" s="1" t="s">
        <v>93</v>
      </c>
      <c r="F335" s="2">
        <v>0</v>
      </c>
      <c r="G335" s="2">
        <v>0</v>
      </c>
      <c r="H335" s="2">
        <v>0</v>
      </c>
      <c r="I335" s="2">
        <v>0</v>
      </c>
      <c r="J335" s="2">
        <v>0</v>
      </c>
      <c r="K335" s="2">
        <v>0</v>
      </c>
      <c r="L335" s="2">
        <v>0</v>
      </c>
      <c r="M335" s="2">
        <v>0</v>
      </c>
      <c r="N335" s="2">
        <v>0</v>
      </c>
      <c r="O335" s="300">
        <v>0</v>
      </c>
      <c r="P335" s="101"/>
      <c r="Q335" s="6">
        <f t="shared" si="10"/>
        <v>0</v>
      </c>
      <c r="R335" s="6">
        <v>0</v>
      </c>
      <c r="S335">
        <v>0</v>
      </c>
      <c r="T335" s="6">
        <f t="shared" si="11"/>
        <v>0</v>
      </c>
    </row>
    <row r="336" spans="1:20" x14ac:dyDescent="0.25">
      <c r="A336" s="1">
        <v>2023</v>
      </c>
      <c r="B336" s="1" t="s">
        <v>11</v>
      </c>
      <c r="C336" s="1">
        <v>52</v>
      </c>
      <c r="D336" s="1" t="s">
        <v>179</v>
      </c>
      <c r="E336" s="1" t="s">
        <v>145</v>
      </c>
      <c r="F336" s="2">
        <v>0</v>
      </c>
      <c r="G336" s="2">
        <v>0</v>
      </c>
      <c r="H336" s="2">
        <v>315719</v>
      </c>
      <c r="I336" s="2">
        <v>315719</v>
      </c>
      <c r="J336" s="2">
        <v>0</v>
      </c>
      <c r="K336" s="2">
        <v>42425</v>
      </c>
      <c r="L336" s="2">
        <v>0</v>
      </c>
      <c r="M336" s="2">
        <v>358144</v>
      </c>
      <c r="N336" s="2">
        <v>358144</v>
      </c>
      <c r="O336" s="300">
        <v>0.69869999999999999</v>
      </c>
      <c r="P336" s="101"/>
      <c r="Q336" s="6">
        <f t="shared" si="10"/>
        <v>1390151</v>
      </c>
      <c r="R336" s="6">
        <v>1390151</v>
      </c>
      <c r="S336">
        <v>1390151</v>
      </c>
      <c r="T336" s="6">
        <f t="shared" si="11"/>
        <v>0</v>
      </c>
    </row>
    <row r="337" spans="1:20" x14ac:dyDescent="0.25">
      <c r="A337" s="1">
        <v>2023</v>
      </c>
      <c r="B337" s="1" t="s">
        <v>11</v>
      </c>
      <c r="C337" s="1">
        <v>52</v>
      </c>
      <c r="D337" s="1" t="s">
        <v>179</v>
      </c>
      <c r="E337" s="1" t="s">
        <v>146</v>
      </c>
      <c r="F337" s="2">
        <v>0</v>
      </c>
      <c r="G337" s="2">
        <v>0</v>
      </c>
      <c r="H337" s="2">
        <v>0</v>
      </c>
      <c r="I337" s="2">
        <v>0</v>
      </c>
      <c r="J337" s="2">
        <v>0</v>
      </c>
      <c r="K337" s="2">
        <v>0</v>
      </c>
      <c r="L337" s="2">
        <v>0</v>
      </c>
      <c r="M337" s="2">
        <v>0</v>
      </c>
      <c r="N337" s="2">
        <v>0</v>
      </c>
      <c r="O337" s="300">
        <v>0</v>
      </c>
      <c r="P337" s="101"/>
      <c r="Q337" s="6">
        <f t="shared" si="10"/>
        <v>0</v>
      </c>
      <c r="R337" s="6">
        <v>0</v>
      </c>
      <c r="S337">
        <v>0</v>
      </c>
      <c r="T337" s="6">
        <f t="shared" si="11"/>
        <v>0</v>
      </c>
    </row>
    <row r="338" spans="1:20" x14ac:dyDescent="0.25">
      <c r="A338" s="1">
        <v>2023</v>
      </c>
      <c r="B338" s="1" t="s">
        <v>11</v>
      </c>
      <c r="C338" s="1">
        <v>52</v>
      </c>
      <c r="D338" s="1" t="s">
        <v>179</v>
      </c>
      <c r="E338" s="1" t="s">
        <v>99</v>
      </c>
      <c r="F338" s="2">
        <v>0</v>
      </c>
      <c r="G338" s="2">
        <v>0</v>
      </c>
      <c r="H338" s="2">
        <v>45536</v>
      </c>
      <c r="I338" s="2">
        <v>45536</v>
      </c>
      <c r="J338" s="2">
        <v>0</v>
      </c>
      <c r="K338" s="2">
        <v>0</v>
      </c>
      <c r="L338" s="2">
        <v>0</v>
      </c>
      <c r="M338" s="2">
        <v>45536</v>
      </c>
      <c r="N338" s="2">
        <v>45536</v>
      </c>
      <c r="O338" s="300">
        <v>8.8800000000000004E-2</v>
      </c>
      <c r="P338" s="101"/>
      <c r="Q338" s="6">
        <f t="shared" si="10"/>
        <v>182144</v>
      </c>
      <c r="R338" s="6">
        <v>182144</v>
      </c>
      <c r="S338">
        <v>182144</v>
      </c>
      <c r="T338" s="6">
        <f t="shared" si="11"/>
        <v>0</v>
      </c>
    </row>
    <row r="339" spans="1:20" x14ac:dyDescent="0.25">
      <c r="A339" s="1">
        <v>2023</v>
      </c>
      <c r="B339" s="1" t="s">
        <v>11</v>
      </c>
      <c r="C339" s="1">
        <v>52</v>
      </c>
      <c r="D339" s="1" t="s">
        <v>179</v>
      </c>
      <c r="E339" s="1" t="s">
        <v>147</v>
      </c>
      <c r="F339" s="2">
        <v>0</v>
      </c>
      <c r="G339" s="2">
        <v>0</v>
      </c>
      <c r="H339" s="2">
        <v>0</v>
      </c>
      <c r="I339" s="2">
        <v>0</v>
      </c>
      <c r="J339" s="2">
        <v>0</v>
      </c>
      <c r="K339" s="2">
        <v>0</v>
      </c>
      <c r="L339" s="2">
        <v>0</v>
      </c>
      <c r="M339" s="2">
        <v>0</v>
      </c>
      <c r="N339" s="2">
        <v>0</v>
      </c>
      <c r="O339" s="300">
        <v>0</v>
      </c>
      <c r="P339" s="101"/>
      <c r="Q339" s="6">
        <f t="shared" si="10"/>
        <v>0</v>
      </c>
      <c r="R339" s="6">
        <v>0</v>
      </c>
      <c r="S339">
        <v>0</v>
      </c>
      <c r="T339" s="6">
        <f t="shared" si="11"/>
        <v>0</v>
      </c>
    </row>
    <row r="340" spans="1:20" x14ac:dyDescent="0.25">
      <c r="A340" s="1">
        <v>2023</v>
      </c>
      <c r="B340" s="1" t="s">
        <v>11</v>
      </c>
      <c r="C340" s="1">
        <v>52</v>
      </c>
      <c r="D340" s="1" t="s">
        <v>179</v>
      </c>
      <c r="E340" s="1" t="s">
        <v>148</v>
      </c>
      <c r="F340" s="2">
        <v>0</v>
      </c>
      <c r="G340" s="2">
        <v>0</v>
      </c>
      <c r="H340" s="2">
        <v>0</v>
      </c>
      <c r="I340" s="2">
        <v>0</v>
      </c>
      <c r="J340" s="2">
        <v>0</v>
      </c>
      <c r="K340" s="2">
        <v>0</v>
      </c>
      <c r="L340" s="2">
        <v>0</v>
      </c>
      <c r="M340" s="2">
        <v>0</v>
      </c>
      <c r="N340" s="2">
        <v>0</v>
      </c>
      <c r="O340" s="300">
        <v>0</v>
      </c>
      <c r="P340" s="101"/>
      <c r="Q340" s="6">
        <f t="shared" si="10"/>
        <v>0</v>
      </c>
      <c r="R340" s="6">
        <v>0</v>
      </c>
      <c r="S340">
        <v>0</v>
      </c>
      <c r="T340" s="6">
        <f t="shared" si="11"/>
        <v>0</v>
      </c>
    </row>
    <row r="341" spans="1:20" x14ac:dyDescent="0.25">
      <c r="A341" s="1">
        <v>2023</v>
      </c>
      <c r="B341" s="1" t="s">
        <v>11</v>
      </c>
      <c r="C341" s="1">
        <v>52</v>
      </c>
      <c r="D341" s="1" t="s">
        <v>179</v>
      </c>
      <c r="E341" s="1" t="s">
        <v>149</v>
      </c>
      <c r="F341" s="2">
        <v>0</v>
      </c>
      <c r="G341" s="2">
        <v>0</v>
      </c>
      <c r="H341" s="2">
        <v>0</v>
      </c>
      <c r="I341" s="2">
        <v>0</v>
      </c>
      <c r="J341" s="2">
        <v>0</v>
      </c>
      <c r="K341" s="2">
        <v>0</v>
      </c>
      <c r="L341" s="2">
        <v>0</v>
      </c>
      <c r="M341" s="2">
        <v>0</v>
      </c>
      <c r="N341" s="2">
        <v>0</v>
      </c>
      <c r="O341" s="300">
        <v>0</v>
      </c>
      <c r="P341" s="101"/>
      <c r="Q341" s="6">
        <f t="shared" si="10"/>
        <v>0</v>
      </c>
      <c r="R341" s="6">
        <v>0</v>
      </c>
      <c r="S341">
        <v>0</v>
      </c>
      <c r="T341" s="6">
        <f t="shared" si="11"/>
        <v>0</v>
      </c>
    </row>
    <row r="342" spans="1:20" x14ac:dyDescent="0.25">
      <c r="A342" s="1">
        <v>2023</v>
      </c>
      <c r="B342" s="1" t="s">
        <v>11</v>
      </c>
      <c r="C342" s="1">
        <v>52</v>
      </c>
      <c r="D342" s="1" t="s">
        <v>179</v>
      </c>
      <c r="E342" s="1" t="s">
        <v>150</v>
      </c>
      <c r="F342" s="2">
        <v>0</v>
      </c>
      <c r="G342" s="2">
        <v>0</v>
      </c>
      <c r="H342" s="2">
        <v>0</v>
      </c>
      <c r="I342" s="2">
        <v>0</v>
      </c>
      <c r="J342" s="2">
        <v>0</v>
      </c>
      <c r="K342" s="2">
        <v>0</v>
      </c>
      <c r="L342" s="2">
        <v>0</v>
      </c>
      <c r="M342" s="2">
        <v>0</v>
      </c>
      <c r="N342" s="2">
        <v>0</v>
      </c>
      <c r="O342" s="300">
        <v>0</v>
      </c>
      <c r="P342" s="101"/>
      <c r="Q342" s="6">
        <f t="shared" si="10"/>
        <v>0</v>
      </c>
      <c r="R342" s="6">
        <v>0</v>
      </c>
      <c r="S342">
        <v>0</v>
      </c>
      <c r="T342" s="6">
        <f t="shared" si="11"/>
        <v>0</v>
      </c>
    </row>
    <row r="343" spans="1:20" x14ac:dyDescent="0.25">
      <c r="A343" s="1">
        <v>2023</v>
      </c>
      <c r="B343" s="1" t="s">
        <v>11</v>
      </c>
      <c r="C343" s="1">
        <v>52</v>
      </c>
      <c r="D343" s="1" t="s">
        <v>179</v>
      </c>
      <c r="E343" s="1" t="s">
        <v>151</v>
      </c>
      <c r="F343" s="2">
        <v>0</v>
      </c>
      <c r="G343" s="2">
        <v>0</v>
      </c>
      <c r="H343" s="2">
        <v>0</v>
      </c>
      <c r="I343" s="2">
        <v>0</v>
      </c>
      <c r="J343" s="2">
        <v>0</v>
      </c>
      <c r="K343" s="2">
        <v>0</v>
      </c>
      <c r="L343" s="2">
        <v>0</v>
      </c>
      <c r="M343" s="2">
        <v>0</v>
      </c>
      <c r="N343" s="2">
        <v>0</v>
      </c>
      <c r="O343" s="300">
        <v>0</v>
      </c>
      <c r="P343" s="101"/>
      <c r="Q343" s="6">
        <f t="shared" si="10"/>
        <v>0</v>
      </c>
      <c r="R343" s="6">
        <v>0</v>
      </c>
      <c r="S343">
        <v>0</v>
      </c>
      <c r="T343" s="6">
        <f t="shared" si="11"/>
        <v>0</v>
      </c>
    </row>
    <row r="344" spans="1:20" x14ac:dyDescent="0.25">
      <c r="A344" s="1">
        <v>2023</v>
      </c>
      <c r="B344" s="1" t="s">
        <v>11</v>
      </c>
      <c r="C344" s="1">
        <v>52</v>
      </c>
      <c r="D344" s="1" t="s">
        <v>179</v>
      </c>
      <c r="E344" s="1" t="s">
        <v>152</v>
      </c>
      <c r="F344" s="2">
        <v>0</v>
      </c>
      <c r="G344" s="2">
        <v>0</v>
      </c>
      <c r="H344" s="2">
        <v>0</v>
      </c>
      <c r="I344" s="2">
        <v>0</v>
      </c>
      <c r="J344" s="2">
        <v>0</v>
      </c>
      <c r="K344" s="2">
        <v>0</v>
      </c>
      <c r="L344" s="2">
        <v>0</v>
      </c>
      <c r="M344" s="2">
        <v>0</v>
      </c>
      <c r="N344" s="2">
        <v>0</v>
      </c>
      <c r="O344" s="300">
        <v>0</v>
      </c>
      <c r="P344" s="101"/>
      <c r="Q344" s="6">
        <f t="shared" si="10"/>
        <v>0</v>
      </c>
      <c r="R344" s="6">
        <v>0</v>
      </c>
      <c r="S344">
        <v>0</v>
      </c>
      <c r="T344" s="6">
        <f t="shared" si="11"/>
        <v>0</v>
      </c>
    </row>
    <row r="345" spans="1:20" x14ac:dyDescent="0.25">
      <c r="A345" s="1">
        <v>2023</v>
      </c>
      <c r="B345" s="1" t="s">
        <v>11</v>
      </c>
      <c r="C345" s="1">
        <v>52</v>
      </c>
      <c r="D345" s="1" t="s">
        <v>179</v>
      </c>
      <c r="E345" s="1" t="s">
        <v>94</v>
      </c>
      <c r="F345" s="2">
        <v>0</v>
      </c>
      <c r="G345" s="2">
        <v>0</v>
      </c>
      <c r="H345" s="2">
        <v>0</v>
      </c>
      <c r="I345" s="2">
        <v>0</v>
      </c>
      <c r="J345" s="2">
        <v>0</v>
      </c>
      <c r="K345" s="2">
        <v>0</v>
      </c>
      <c r="L345" s="2">
        <v>0</v>
      </c>
      <c r="M345" s="2">
        <v>0</v>
      </c>
      <c r="N345" s="2">
        <v>0</v>
      </c>
      <c r="O345" s="300">
        <v>0</v>
      </c>
      <c r="P345" s="101"/>
      <c r="Q345" s="6">
        <f t="shared" si="10"/>
        <v>0</v>
      </c>
      <c r="R345" s="6">
        <v>0</v>
      </c>
      <c r="S345">
        <v>0</v>
      </c>
      <c r="T345" s="6">
        <f t="shared" si="11"/>
        <v>0</v>
      </c>
    </row>
    <row r="346" spans="1:20" x14ac:dyDescent="0.25">
      <c r="A346" s="1">
        <v>2023</v>
      </c>
      <c r="B346" s="1" t="s">
        <v>11</v>
      </c>
      <c r="C346" s="1">
        <v>52</v>
      </c>
      <c r="D346" s="1" t="s">
        <v>179</v>
      </c>
      <c r="E346" s="1" t="s">
        <v>157</v>
      </c>
      <c r="F346" s="2">
        <v>43425</v>
      </c>
      <c r="G346" s="2">
        <v>0</v>
      </c>
      <c r="H346" s="2">
        <v>0</v>
      </c>
      <c r="I346" s="2">
        <v>43425</v>
      </c>
      <c r="J346" s="2">
        <v>65480</v>
      </c>
      <c r="K346" s="2">
        <v>0</v>
      </c>
      <c r="L346" s="2">
        <v>108905</v>
      </c>
      <c r="M346" s="2">
        <v>0</v>
      </c>
      <c r="N346" s="2">
        <v>108905</v>
      </c>
      <c r="O346" s="300">
        <v>0.21249999999999999</v>
      </c>
      <c r="P346" s="101"/>
      <c r="Q346" s="6">
        <f t="shared" si="10"/>
        <v>370140</v>
      </c>
      <c r="R346" s="6">
        <v>370140</v>
      </c>
      <c r="S346">
        <v>370140</v>
      </c>
      <c r="T346" s="6">
        <f t="shared" si="11"/>
        <v>0</v>
      </c>
    </row>
    <row r="347" spans="1:20" x14ac:dyDescent="0.25">
      <c r="A347" s="1">
        <v>2023</v>
      </c>
      <c r="B347" s="1" t="s">
        <v>11</v>
      </c>
      <c r="C347" s="1">
        <v>54</v>
      </c>
      <c r="D347" s="1" t="s">
        <v>180</v>
      </c>
      <c r="E347" s="1" t="s">
        <v>89</v>
      </c>
      <c r="F347" s="2">
        <v>0</v>
      </c>
      <c r="G347" s="2">
        <v>0</v>
      </c>
      <c r="H347" s="2">
        <v>0</v>
      </c>
      <c r="I347" s="2">
        <v>0</v>
      </c>
      <c r="J347" s="2">
        <v>0</v>
      </c>
      <c r="K347" s="2">
        <v>0</v>
      </c>
      <c r="L347" s="2">
        <v>0</v>
      </c>
      <c r="M347" s="2">
        <v>0</v>
      </c>
      <c r="N347" s="2">
        <v>0</v>
      </c>
      <c r="O347" s="300">
        <v>0</v>
      </c>
      <c r="P347" s="101"/>
      <c r="Q347" s="6">
        <f t="shared" si="10"/>
        <v>0</v>
      </c>
      <c r="R347" s="6">
        <v>0</v>
      </c>
      <c r="S347">
        <v>0</v>
      </c>
      <c r="T347" s="6">
        <f t="shared" si="11"/>
        <v>0</v>
      </c>
    </row>
    <row r="348" spans="1:20" x14ac:dyDescent="0.25">
      <c r="A348" s="1">
        <v>2023</v>
      </c>
      <c r="B348" s="1" t="s">
        <v>11</v>
      </c>
      <c r="C348" s="1">
        <v>54</v>
      </c>
      <c r="D348" s="1" t="s">
        <v>180</v>
      </c>
      <c r="E348" s="1" t="s">
        <v>88</v>
      </c>
      <c r="F348" s="2">
        <v>0</v>
      </c>
      <c r="G348" s="2">
        <v>0</v>
      </c>
      <c r="H348" s="2">
        <v>0</v>
      </c>
      <c r="I348" s="2">
        <v>0</v>
      </c>
      <c r="J348" s="2">
        <v>0</v>
      </c>
      <c r="K348" s="2">
        <v>0</v>
      </c>
      <c r="L348" s="2">
        <v>0</v>
      </c>
      <c r="M348" s="2">
        <v>0</v>
      </c>
      <c r="N348" s="2">
        <v>0</v>
      </c>
      <c r="O348" s="300">
        <v>0</v>
      </c>
      <c r="P348" s="101"/>
      <c r="Q348" s="6">
        <f t="shared" si="10"/>
        <v>0</v>
      </c>
      <c r="R348" s="6">
        <v>0</v>
      </c>
      <c r="S348">
        <v>0</v>
      </c>
      <c r="T348" s="6">
        <f t="shared" si="11"/>
        <v>0</v>
      </c>
    </row>
    <row r="349" spans="1:20" x14ac:dyDescent="0.25">
      <c r="A349" s="1">
        <v>2023</v>
      </c>
      <c r="B349" s="1" t="s">
        <v>11</v>
      </c>
      <c r="C349" s="1">
        <v>54</v>
      </c>
      <c r="D349" s="1" t="s">
        <v>180</v>
      </c>
      <c r="E349" s="1" t="s">
        <v>86</v>
      </c>
      <c r="F349" s="2">
        <v>0</v>
      </c>
      <c r="G349" s="2">
        <v>0</v>
      </c>
      <c r="H349" s="2">
        <v>0</v>
      </c>
      <c r="I349" s="2">
        <v>0</v>
      </c>
      <c r="J349" s="2">
        <v>0</v>
      </c>
      <c r="K349" s="2">
        <v>0</v>
      </c>
      <c r="L349" s="2">
        <v>0</v>
      </c>
      <c r="M349" s="2">
        <v>0</v>
      </c>
      <c r="N349" s="2">
        <v>0</v>
      </c>
      <c r="O349" s="300">
        <v>0</v>
      </c>
      <c r="P349" s="101"/>
      <c r="Q349" s="6">
        <f t="shared" si="10"/>
        <v>0</v>
      </c>
      <c r="R349" s="6">
        <v>0</v>
      </c>
      <c r="S349">
        <v>0</v>
      </c>
      <c r="T349" s="6">
        <f t="shared" si="11"/>
        <v>0</v>
      </c>
    </row>
    <row r="350" spans="1:20" x14ac:dyDescent="0.25">
      <c r="A350" s="1">
        <v>2023</v>
      </c>
      <c r="B350" s="1" t="s">
        <v>11</v>
      </c>
      <c r="C350" s="1">
        <v>54</v>
      </c>
      <c r="D350" s="1" t="s">
        <v>180</v>
      </c>
      <c r="E350" s="1" t="s">
        <v>93</v>
      </c>
      <c r="F350" s="2">
        <v>0</v>
      </c>
      <c r="G350" s="2">
        <v>0</v>
      </c>
      <c r="H350" s="2">
        <v>0</v>
      </c>
      <c r="I350" s="2">
        <v>0</v>
      </c>
      <c r="J350" s="2">
        <v>0</v>
      </c>
      <c r="K350" s="2">
        <v>0</v>
      </c>
      <c r="L350" s="2">
        <v>0</v>
      </c>
      <c r="M350" s="2">
        <v>0</v>
      </c>
      <c r="N350" s="2">
        <v>0</v>
      </c>
      <c r="O350" s="300">
        <v>0</v>
      </c>
      <c r="P350" s="101"/>
      <c r="Q350" s="6">
        <f t="shared" si="10"/>
        <v>0</v>
      </c>
      <c r="R350" s="6">
        <v>0</v>
      </c>
      <c r="S350">
        <v>0</v>
      </c>
      <c r="T350" s="6">
        <f t="shared" si="11"/>
        <v>0</v>
      </c>
    </row>
    <row r="351" spans="1:20" x14ac:dyDescent="0.25">
      <c r="A351" s="1">
        <v>2023</v>
      </c>
      <c r="B351" s="1" t="s">
        <v>11</v>
      </c>
      <c r="C351" s="1">
        <v>54</v>
      </c>
      <c r="D351" s="1" t="s">
        <v>180</v>
      </c>
      <c r="E351" s="1" t="s">
        <v>145</v>
      </c>
      <c r="F351" s="2">
        <v>0</v>
      </c>
      <c r="G351" s="2">
        <v>0</v>
      </c>
      <c r="H351" s="2">
        <v>205607</v>
      </c>
      <c r="I351" s="2">
        <v>205607</v>
      </c>
      <c r="J351" s="2">
        <v>0</v>
      </c>
      <c r="K351" s="2">
        <v>0</v>
      </c>
      <c r="L351" s="2">
        <v>0</v>
      </c>
      <c r="M351" s="2">
        <v>205607</v>
      </c>
      <c r="N351" s="2">
        <v>205607</v>
      </c>
      <c r="O351" s="300">
        <v>0.7802</v>
      </c>
      <c r="P351" s="101"/>
      <c r="Q351" s="6">
        <f t="shared" si="10"/>
        <v>822428</v>
      </c>
      <c r="R351" s="6">
        <v>822428</v>
      </c>
      <c r="S351">
        <v>822428</v>
      </c>
      <c r="T351" s="6">
        <f t="shared" si="11"/>
        <v>0</v>
      </c>
    </row>
    <row r="352" spans="1:20" x14ac:dyDescent="0.25">
      <c r="A352" s="1">
        <v>2023</v>
      </c>
      <c r="B352" s="1" t="s">
        <v>11</v>
      </c>
      <c r="C352" s="1">
        <v>54</v>
      </c>
      <c r="D352" s="1" t="s">
        <v>180</v>
      </c>
      <c r="E352" s="1" t="s">
        <v>146</v>
      </c>
      <c r="F352" s="2">
        <v>0</v>
      </c>
      <c r="G352" s="2">
        <v>0</v>
      </c>
      <c r="H352" s="2">
        <v>0</v>
      </c>
      <c r="I352" s="2">
        <v>0</v>
      </c>
      <c r="J352" s="2">
        <v>0</v>
      </c>
      <c r="K352" s="2">
        <v>0</v>
      </c>
      <c r="L352" s="2">
        <v>0</v>
      </c>
      <c r="M352" s="2">
        <v>0</v>
      </c>
      <c r="N352" s="2">
        <v>0</v>
      </c>
      <c r="O352" s="300">
        <v>0</v>
      </c>
      <c r="P352" s="101"/>
      <c r="Q352" s="6">
        <f t="shared" si="10"/>
        <v>0</v>
      </c>
      <c r="R352" s="6">
        <v>0</v>
      </c>
      <c r="S352">
        <v>0</v>
      </c>
      <c r="T352" s="6">
        <f t="shared" si="11"/>
        <v>0</v>
      </c>
    </row>
    <row r="353" spans="1:20" x14ac:dyDescent="0.25">
      <c r="A353" s="1">
        <v>2023</v>
      </c>
      <c r="B353" s="1" t="s">
        <v>11</v>
      </c>
      <c r="C353" s="1">
        <v>54</v>
      </c>
      <c r="D353" s="1" t="s">
        <v>180</v>
      </c>
      <c r="E353" s="1" t="s">
        <v>99</v>
      </c>
      <c r="F353" s="2">
        <v>0</v>
      </c>
      <c r="G353" s="2">
        <v>0</v>
      </c>
      <c r="H353" s="2">
        <v>29655</v>
      </c>
      <c r="I353" s="2">
        <v>29655</v>
      </c>
      <c r="J353" s="2">
        <v>0</v>
      </c>
      <c r="K353" s="2">
        <v>0</v>
      </c>
      <c r="L353" s="2">
        <v>0</v>
      </c>
      <c r="M353" s="2">
        <v>29655</v>
      </c>
      <c r="N353" s="2">
        <v>29655</v>
      </c>
      <c r="O353" s="300">
        <v>0.1125</v>
      </c>
      <c r="P353" s="101"/>
      <c r="Q353" s="6">
        <f t="shared" si="10"/>
        <v>118620</v>
      </c>
      <c r="R353" s="6">
        <v>118620</v>
      </c>
      <c r="S353">
        <v>118620</v>
      </c>
      <c r="T353" s="6">
        <f t="shared" si="11"/>
        <v>0</v>
      </c>
    </row>
    <row r="354" spans="1:20" x14ac:dyDescent="0.25">
      <c r="A354" s="1">
        <v>2023</v>
      </c>
      <c r="B354" s="1" t="s">
        <v>11</v>
      </c>
      <c r="C354" s="1">
        <v>54</v>
      </c>
      <c r="D354" s="1" t="s">
        <v>180</v>
      </c>
      <c r="E354" s="1" t="s">
        <v>147</v>
      </c>
      <c r="F354" s="2">
        <v>0</v>
      </c>
      <c r="G354" s="2">
        <v>0</v>
      </c>
      <c r="H354" s="2">
        <v>0</v>
      </c>
      <c r="I354" s="2">
        <v>0</v>
      </c>
      <c r="J354" s="2">
        <v>0</v>
      </c>
      <c r="K354" s="2">
        <v>0</v>
      </c>
      <c r="L354" s="2">
        <v>0</v>
      </c>
      <c r="M354" s="2">
        <v>0</v>
      </c>
      <c r="N354" s="2">
        <v>0</v>
      </c>
      <c r="O354" s="300">
        <v>0</v>
      </c>
      <c r="P354" s="101"/>
      <c r="Q354" s="6">
        <f t="shared" si="10"/>
        <v>0</v>
      </c>
      <c r="R354" s="6">
        <v>0</v>
      </c>
      <c r="S354">
        <v>0</v>
      </c>
      <c r="T354" s="6">
        <f t="shared" si="11"/>
        <v>0</v>
      </c>
    </row>
    <row r="355" spans="1:20" x14ac:dyDescent="0.25">
      <c r="A355" s="1">
        <v>2023</v>
      </c>
      <c r="B355" s="1" t="s">
        <v>11</v>
      </c>
      <c r="C355" s="1">
        <v>54</v>
      </c>
      <c r="D355" s="1" t="s">
        <v>180</v>
      </c>
      <c r="E355" s="1" t="s">
        <v>148</v>
      </c>
      <c r="F355" s="2">
        <v>0</v>
      </c>
      <c r="G355" s="2">
        <v>0</v>
      </c>
      <c r="H355" s="2">
        <v>0</v>
      </c>
      <c r="I355" s="2">
        <v>0</v>
      </c>
      <c r="J355" s="2">
        <v>0</v>
      </c>
      <c r="K355" s="2">
        <v>0</v>
      </c>
      <c r="L355" s="2">
        <v>0</v>
      </c>
      <c r="M355" s="2">
        <v>0</v>
      </c>
      <c r="N355" s="2">
        <v>0</v>
      </c>
      <c r="O355" s="300">
        <v>0</v>
      </c>
      <c r="P355" s="101"/>
      <c r="Q355" s="6">
        <f t="shared" si="10"/>
        <v>0</v>
      </c>
      <c r="R355" s="6">
        <v>0</v>
      </c>
      <c r="S355">
        <v>0</v>
      </c>
      <c r="T355" s="6">
        <f t="shared" si="11"/>
        <v>0</v>
      </c>
    </row>
    <row r="356" spans="1:20" x14ac:dyDescent="0.25">
      <c r="A356" s="1">
        <v>2023</v>
      </c>
      <c r="B356" s="1" t="s">
        <v>11</v>
      </c>
      <c r="C356" s="1">
        <v>54</v>
      </c>
      <c r="D356" s="1" t="s">
        <v>180</v>
      </c>
      <c r="E356" s="1" t="s">
        <v>149</v>
      </c>
      <c r="F356" s="2">
        <v>0</v>
      </c>
      <c r="G356" s="2">
        <v>0</v>
      </c>
      <c r="H356" s="2">
        <v>0</v>
      </c>
      <c r="I356" s="2">
        <v>0</v>
      </c>
      <c r="J356" s="2">
        <v>0</v>
      </c>
      <c r="K356" s="2">
        <v>0</v>
      </c>
      <c r="L356" s="2">
        <v>0</v>
      </c>
      <c r="M356" s="2">
        <v>0</v>
      </c>
      <c r="N356" s="2">
        <v>0</v>
      </c>
      <c r="O356" s="300">
        <v>0</v>
      </c>
      <c r="P356" s="101"/>
      <c r="Q356" s="6">
        <f t="shared" si="10"/>
        <v>0</v>
      </c>
      <c r="R356" s="6">
        <v>0</v>
      </c>
      <c r="S356">
        <v>0</v>
      </c>
      <c r="T356" s="6">
        <f t="shared" si="11"/>
        <v>0</v>
      </c>
    </row>
    <row r="357" spans="1:20" x14ac:dyDescent="0.25">
      <c r="A357" s="1">
        <v>2023</v>
      </c>
      <c r="B357" s="1" t="s">
        <v>11</v>
      </c>
      <c r="C357" s="1">
        <v>54</v>
      </c>
      <c r="D357" s="1" t="s">
        <v>180</v>
      </c>
      <c r="E357" s="1" t="s">
        <v>150</v>
      </c>
      <c r="F357" s="2">
        <v>0</v>
      </c>
      <c r="G357" s="2">
        <v>0</v>
      </c>
      <c r="H357" s="2">
        <v>0</v>
      </c>
      <c r="I357" s="2">
        <v>0</v>
      </c>
      <c r="J357" s="2">
        <v>0</v>
      </c>
      <c r="K357" s="2">
        <v>0</v>
      </c>
      <c r="L357" s="2">
        <v>0</v>
      </c>
      <c r="M357" s="2">
        <v>0</v>
      </c>
      <c r="N357" s="2">
        <v>0</v>
      </c>
      <c r="O357" s="300">
        <v>0</v>
      </c>
      <c r="P357" s="101"/>
      <c r="Q357" s="6">
        <f t="shared" si="10"/>
        <v>0</v>
      </c>
      <c r="R357" s="6">
        <v>0</v>
      </c>
      <c r="S357">
        <v>0</v>
      </c>
      <c r="T357" s="6">
        <f t="shared" si="11"/>
        <v>0</v>
      </c>
    </row>
    <row r="358" spans="1:20" x14ac:dyDescent="0.25">
      <c r="A358" s="1">
        <v>2023</v>
      </c>
      <c r="B358" s="1" t="s">
        <v>11</v>
      </c>
      <c r="C358" s="1">
        <v>54</v>
      </c>
      <c r="D358" s="1" t="s">
        <v>180</v>
      </c>
      <c r="E358" s="1" t="s">
        <v>151</v>
      </c>
      <c r="F358" s="2">
        <v>0</v>
      </c>
      <c r="G358" s="2">
        <v>0</v>
      </c>
      <c r="H358" s="2">
        <v>0</v>
      </c>
      <c r="I358" s="2">
        <v>0</v>
      </c>
      <c r="J358" s="2">
        <v>0</v>
      </c>
      <c r="K358" s="2">
        <v>0</v>
      </c>
      <c r="L358" s="2">
        <v>0</v>
      </c>
      <c r="M358" s="2">
        <v>0</v>
      </c>
      <c r="N358" s="2">
        <v>0</v>
      </c>
      <c r="O358" s="300">
        <v>0</v>
      </c>
      <c r="P358" s="101"/>
      <c r="Q358" s="6">
        <f t="shared" si="10"/>
        <v>0</v>
      </c>
      <c r="R358" s="6">
        <v>0</v>
      </c>
      <c r="S358">
        <v>0</v>
      </c>
      <c r="T358" s="6">
        <f t="shared" si="11"/>
        <v>0</v>
      </c>
    </row>
    <row r="359" spans="1:20" x14ac:dyDescent="0.25">
      <c r="A359" s="1">
        <v>2023</v>
      </c>
      <c r="B359" s="1" t="s">
        <v>11</v>
      </c>
      <c r="C359" s="1">
        <v>54</v>
      </c>
      <c r="D359" s="1" t="s">
        <v>180</v>
      </c>
      <c r="E359" s="1" t="s">
        <v>152</v>
      </c>
      <c r="F359" s="2">
        <v>0</v>
      </c>
      <c r="G359" s="2">
        <v>0</v>
      </c>
      <c r="H359" s="2">
        <v>0</v>
      </c>
      <c r="I359" s="2">
        <v>0</v>
      </c>
      <c r="J359" s="2">
        <v>0</v>
      </c>
      <c r="K359" s="2">
        <v>0</v>
      </c>
      <c r="L359" s="2">
        <v>0</v>
      </c>
      <c r="M359" s="2">
        <v>0</v>
      </c>
      <c r="N359" s="2">
        <v>0</v>
      </c>
      <c r="O359" s="300">
        <v>0</v>
      </c>
      <c r="P359" s="101"/>
      <c r="Q359" s="6">
        <f t="shared" si="10"/>
        <v>0</v>
      </c>
      <c r="R359" s="6">
        <v>0</v>
      </c>
      <c r="S359">
        <v>0</v>
      </c>
      <c r="T359" s="6">
        <f t="shared" si="11"/>
        <v>0</v>
      </c>
    </row>
    <row r="360" spans="1:20" x14ac:dyDescent="0.25">
      <c r="A360" s="1">
        <v>2023</v>
      </c>
      <c r="B360" s="1" t="s">
        <v>11</v>
      </c>
      <c r="C360" s="1">
        <v>54</v>
      </c>
      <c r="D360" s="1" t="s">
        <v>180</v>
      </c>
      <c r="E360" s="1" t="s">
        <v>94</v>
      </c>
      <c r="F360" s="2">
        <v>0</v>
      </c>
      <c r="G360" s="2">
        <v>0</v>
      </c>
      <c r="H360" s="2">
        <v>0</v>
      </c>
      <c r="I360" s="2">
        <v>0</v>
      </c>
      <c r="J360" s="2">
        <v>0</v>
      </c>
      <c r="K360" s="2">
        <v>0</v>
      </c>
      <c r="L360" s="2">
        <v>0</v>
      </c>
      <c r="M360" s="2">
        <v>0</v>
      </c>
      <c r="N360" s="2">
        <v>0</v>
      </c>
      <c r="O360" s="300">
        <v>0</v>
      </c>
      <c r="P360" s="101"/>
      <c r="Q360" s="6">
        <f t="shared" si="10"/>
        <v>0</v>
      </c>
      <c r="R360" s="6">
        <v>0</v>
      </c>
      <c r="S360">
        <v>0</v>
      </c>
      <c r="T360" s="6">
        <f t="shared" si="11"/>
        <v>0</v>
      </c>
    </row>
    <row r="361" spans="1:20" x14ac:dyDescent="0.25">
      <c r="A361" s="1">
        <v>2023</v>
      </c>
      <c r="B361" s="1" t="s">
        <v>11</v>
      </c>
      <c r="C361" s="1">
        <v>54</v>
      </c>
      <c r="D361" s="1" t="s">
        <v>180</v>
      </c>
      <c r="E361" s="1" t="s">
        <v>157</v>
      </c>
      <c r="F361" s="2">
        <v>28280</v>
      </c>
      <c r="G361" s="2">
        <v>0</v>
      </c>
      <c r="H361" s="2">
        <v>0</v>
      </c>
      <c r="I361" s="2">
        <v>28280</v>
      </c>
      <c r="J361" s="2">
        <v>0</v>
      </c>
      <c r="K361" s="2">
        <v>0</v>
      </c>
      <c r="L361" s="2">
        <v>28280</v>
      </c>
      <c r="M361" s="2">
        <v>0</v>
      </c>
      <c r="N361" s="2">
        <v>28280</v>
      </c>
      <c r="O361" s="300">
        <v>0.10730000000000001</v>
      </c>
      <c r="P361" s="101"/>
      <c r="Q361" s="6">
        <f t="shared" si="10"/>
        <v>113120</v>
      </c>
      <c r="R361" s="6">
        <v>113120</v>
      </c>
      <c r="S361">
        <v>113120</v>
      </c>
      <c r="T361" s="6">
        <f t="shared" si="11"/>
        <v>0</v>
      </c>
    </row>
    <row r="362" spans="1:20" x14ac:dyDescent="0.25">
      <c r="A362" s="1">
        <v>2023</v>
      </c>
      <c r="B362" s="1" t="s">
        <v>11</v>
      </c>
      <c r="C362" s="1">
        <v>56</v>
      </c>
      <c r="D362" s="1" t="s">
        <v>181</v>
      </c>
      <c r="E362" s="1" t="s">
        <v>89</v>
      </c>
      <c r="F362" s="2">
        <v>0</v>
      </c>
      <c r="G362" s="2">
        <v>0</v>
      </c>
      <c r="H362" s="2">
        <v>0</v>
      </c>
      <c r="I362" s="2">
        <v>0</v>
      </c>
      <c r="J362" s="2">
        <v>0</v>
      </c>
      <c r="K362" s="2">
        <v>0</v>
      </c>
      <c r="L362" s="2">
        <v>0</v>
      </c>
      <c r="M362" s="2">
        <v>0</v>
      </c>
      <c r="N362" s="2">
        <v>0</v>
      </c>
      <c r="O362" s="300">
        <v>0</v>
      </c>
      <c r="P362" s="101"/>
      <c r="Q362" s="6">
        <f t="shared" si="10"/>
        <v>0</v>
      </c>
      <c r="R362" s="6">
        <v>0</v>
      </c>
      <c r="S362">
        <v>0</v>
      </c>
      <c r="T362" s="6">
        <f t="shared" si="11"/>
        <v>0</v>
      </c>
    </row>
    <row r="363" spans="1:20" x14ac:dyDescent="0.25">
      <c r="A363" s="1">
        <v>2023</v>
      </c>
      <c r="B363" s="1" t="s">
        <v>11</v>
      </c>
      <c r="C363" s="1">
        <v>56</v>
      </c>
      <c r="D363" s="1" t="s">
        <v>181</v>
      </c>
      <c r="E363" s="1" t="s">
        <v>88</v>
      </c>
      <c r="F363" s="2">
        <v>0</v>
      </c>
      <c r="G363" s="2">
        <v>0</v>
      </c>
      <c r="H363" s="2">
        <v>0</v>
      </c>
      <c r="I363" s="2">
        <v>0</v>
      </c>
      <c r="J363" s="2">
        <v>0</v>
      </c>
      <c r="K363" s="2">
        <v>0</v>
      </c>
      <c r="L363" s="2">
        <v>0</v>
      </c>
      <c r="M363" s="2">
        <v>0</v>
      </c>
      <c r="N363" s="2">
        <v>0</v>
      </c>
      <c r="O363" s="300">
        <v>0</v>
      </c>
      <c r="P363" s="101"/>
      <c r="Q363" s="6">
        <f t="shared" si="10"/>
        <v>0</v>
      </c>
      <c r="R363" s="6">
        <v>0</v>
      </c>
      <c r="S363">
        <v>0</v>
      </c>
      <c r="T363" s="6">
        <f t="shared" si="11"/>
        <v>0</v>
      </c>
    </row>
    <row r="364" spans="1:20" x14ac:dyDescent="0.25">
      <c r="A364" s="1">
        <v>2023</v>
      </c>
      <c r="B364" s="1" t="s">
        <v>11</v>
      </c>
      <c r="C364" s="1">
        <v>56</v>
      </c>
      <c r="D364" s="1" t="s">
        <v>181</v>
      </c>
      <c r="E364" s="1" t="s">
        <v>86</v>
      </c>
      <c r="F364" s="2">
        <v>0</v>
      </c>
      <c r="G364" s="2">
        <v>0</v>
      </c>
      <c r="H364" s="2">
        <v>0</v>
      </c>
      <c r="I364" s="2">
        <v>0</v>
      </c>
      <c r="J364" s="2">
        <v>0</v>
      </c>
      <c r="K364" s="2">
        <v>0</v>
      </c>
      <c r="L364" s="2">
        <v>0</v>
      </c>
      <c r="M364" s="2">
        <v>0</v>
      </c>
      <c r="N364" s="2">
        <v>0</v>
      </c>
      <c r="O364" s="300">
        <v>0</v>
      </c>
      <c r="P364" s="101"/>
      <c r="Q364" s="6">
        <f t="shared" si="10"/>
        <v>0</v>
      </c>
      <c r="R364" s="6">
        <v>0</v>
      </c>
      <c r="S364">
        <v>0</v>
      </c>
      <c r="T364" s="6">
        <f t="shared" si="11"/>
        <v>0</v>
      </c>
    </row>
    <row r="365" spans="1:20" x14ac:dyDescent="0.25">
      <c r="A365" s="1">
        <v>2023</v>
      </c>
      <c r="B365" s="1" t="s">
        <v>11</v>
      </c>
      <c r="C365" s="1">
        <v>56</v>
      </c>
      <c r="D365" s="1" t="s">
        <v>181</v>
      </c>
      <c r="E365" s="1" t="s">
        <v>93</v>
      </c>
      <c r="F365" s="2">
        <v>0</v>
      </c>
      <c r="G365" s="2">
        <v>0</v>
      </c>
      <c r="H365" s="2">
        <v>0</v>
      </c>
      <c r="I365" s="2">
        <v>0</v>
      </c>
      <c r="J365" s="2">
        <v>0</v>
      </c>
      <c r="K365" s="2">
        <v>0</v>
      </c>
      <c r="L365" s="2">
        <v>0</v>
      </c>
      <c r="M365" s="2">
        <v>0</v>
      </c>
      <c r="N365" s="2">
        <v>0</v>
      </c>
      <c r="O365" s="300">
        <v>0</v>
      </c>
      <c r="P365" s="101"/>
      <c r="Q365" s="6">
        <f t="shared" si="10"/>
        <v>0</v>
      </c>
      <c r="R365" s="6">
        <v>0</v>
      </c>
      <c r="S365">
        <v>0</v>
      </c>
      <c r="T365" s="6">
        <f t="shared" si="11"/>
        <v>0</v>
      </c>
    </row>
    <row r="366" spans="1:20" x14ac:dyDescent="0.25">
      <c r="A366" s="1">
        <v>2023</v>
      </c>
      <c r="B366" s="1" t="s">
        <v>11</v>
      </c>
      <c r="C366" s="1">
        <v>56</v>
      </c>
      <c r="D366" s="1" t="s">
        <v>181</v>
      </c>
      <c r="E366" s="1" t="s">
        <v>145</v>
      </c>
      <c r="F366" s="2">
        <v>0</v>
      </c>
      <c r="G366" s="2">
        <v>0</v>
      </c>
      <c r="H366" s="2">
        <v>694954</v>
      </c>
      <c r="I366" s="2">
        <v>694954</v>
      </c>
      <c r="J366" s="2">
        <v>0</v>
      </c>
      <c r="K366" s="2">
        <v>2886</v>
      </c>
      <c r="L366" s="2">
        <v>0</v>
      </c>
      <c r="M366" s="2">
        <v>697840</v>
      </c>
      <c r="N366" s="2">
        <v>697840</v>
      </c>
      <c r="O366" s="300">
        <v>0.7167</v>
      </c>
      <c r="P366" s="101"/>
      <c r="Q366" s="6">
        <f t="shared" si="10"/>
        <v>2788474</v>
      </c>
      <c r="R366" s="6">
        <v>2788474</v>
      </c>
      <c r="S366">
        <v>2788474</v>
      </c>
      <c r="T366" s="6">
        <f t="shared" si="11"/>
        <v>0</v>
      </c>
    </row>
    <row r="367" spans="1:20" x14ac:dyDescent="0.25">
      <c r="A367" s="1">
        <v>2023</v>
      </c>
      <c r="B367" s="1" t="s">
        <v>11</v>
      </c>
      <c r="C367" s="1">
        <v>56</v>
      </c>
      <c r="D367" s="1" t="s">
        <v>181</v>
      </c>
      <c r="E367" s="1" t="s">
        <v>146</v>
      </c>
      <c r="F367" s="2">
        <v>0</v>
      </c>
      <c r="G367" s="2">
        <v>0</v>
      </c>
      <c r="H367" s="2">
        <v>0</v>
      </c>
      <c r="I367" s="2">
        <v>0</v>
      </c>
      <c r="J367" s="2">
        <v>0</v>
      </c>
      <c r="K367" s="2">
        <v>0</v>
      </c>
      <c r="L367" s="2">
        <v>0</v>
      </c>
      <c r="M367" s="2">
        <v>0</v>
      </c>
      <c r="N367" s="2">
        <v>0</v>
      </c>
      <c r="O367" s="300">
        <v>0</v>
      </c>
      <c r="P367" s="101"/>
      <c r="Q367" s="6">
        <f t="shared" si="10"/>
        <v>0</v>
      </c>
      <c r="R367" s="6">
        <v>0</v>
      </c>
      <c r="S367">
        <v>0</v>
      </c>
      <c r="T367" s="6">
        <f t="shared" si="11"/>
        <v>0</v>
      </c>
    </row>
    <row r="368" spans="1:20" x14ac:dyDescent="0.25">
      <c r="A368" s="1">
        <v>2023</v>
      </c>
      <c r="B368" s="1" t="s">
        <v>11</v>
      </c>
      <c r="C368" s="1">
        <v>56</v>
      </c>
      <c r="D368" s="1" t="s">
        <v>181</v>
      </c>
      <c r="E368" s="1" t="s">
        <v>99</v>
      </c>
      <c r="F368" s="2">
        <v>0</v>
      </c>
      <c r="G368" s="2">
        <v>0</v>
      </c>
      <c r="H368" s="2">
        <v>100233</v>
      </c>
      <c r="I368" s="2">
        <v>100233</v>
      </c>
      <c r="J368" s="2">
        <v>0</v>
      </c>
      <c r="K368" s="2">
        <v>0</v>
      </c>
      <c r="L368" s="2">
        <v>0</v>
      </c>
      <c r="M368" s="2">
        <v>100233</v>
      </c>
      <c r="N368" s="2">
        <v>100233</v>
      </c>
      <c r="O368" s="300">
        <v>0.10290000000000001</v>
      </c>
      <c r="P368" s="101"/>
      <c r="Q368" s="6">
        <f t="shared" si="10"/>
        <v>400932</v>
      </c>
      <c r="R368" s="6">
        <v>400932</v>
      </c>
      <c r="S368">
        <v>400932</v>
      </c>
      <c r="T368" s="6">
        <f t="shared" si="11"/>
        <v>0</v>
      </c>
    </row>
    <row r="369" spans="1:20" x14ac:dyDescent="0.25">
      <c r="A369" s="1">
        <v>2023</v>
      </c>
      <c r="B369" s="1" t="s">
        <v>11</v>
      </c>
      <c r="C369" s="1">
        <v>56</v>
      </c>
      <c r="D369" s="1" t="s">
        <v>181</v>
      </c>
      <c r="E369" s="1" t="s">
        <v>147</v>
      </c>
      <c r="F369" s="2">
        <v>0</v>
      </c>
      <c r="G369" s="2">
        <v>0</v>
      </c>
      <c r="H369" s="2">
        <v>0</v>
      </c>
      <c r="I369" s="2">
        <v>0</v>
      </c>
      <c r="J369" s="2">
        <v>0</v>
      </c>
      <c r="K369" s="2">
        <v>0</v>
      </c>
      <c r="L369" s="2">
        <v>0</v>
      </c>
      <c r="M369" s="2">
        <v>0</v>
      </c>
      <c r="N369" s="2">
        <v>0</v>
      </c>
      <c r="O369" s="300">
        <v>0</v>
      </c>
      <c r="P369" s="101"/>
      <c r="Q369" s="6">
        <f t="shared" si="10"/>
        <v>0</v>
      </c>
      <c r="R369" s="6">
        <v>0</v>
      </c>
      <c r="S369">
        <v>0</v>
      </c>
      <c r="T369" s="6">
        <f t="shared" si="11"/>
        <v>0</v>
      </c>
    </row>
    <row r="370" spans="1:20" x14ac:dyDescent="0.25">
      <c r="A370" s="1">
        <v>2023</v>
      </c>
      <c r="B370" s="1" t="s">
        <v>11</v>
      </c>
      <c r="C370" s="1">
        <v>56</v>
      </c>
      <c r="D370" s="1" t="s">
        <v>181</v>
      </c>
      <c r="E370" s="1" t="s">
        <v>148</v>
      </c>
      <c r="F370" s="2">
        <v>0</v>
      </c>
      <c r="G370" s="2">
        <v>0</v>
      </c>
      <c r="H370" s="2">
        <v>0</v>
      </c>
      <c r="I370" s="2">
        <v>0</v>
      </c>
      <c r="J370" s="2">
        <v>0</v>
      </c>
      <c r="K370" s="2">
        <v>0</v>
      </c>
      <c r="L370" s="2">
        <v>0</v>
      </c>
      <c r="M370" s="2">
        <v>0</v>
      </c>
      <c r="N370" s="2">
        <v>0</v>
      </c>
      <c r="O370" s="300">
        <v>0</v>
      </c>
      <c r="P370" s="101"/>
      <c r="Q370" s="6">
        <f t="shared" si="10"/>
        <v>0</v>
      </c>
      <c r="R370" s="6">
        <v>0</v>
      </c>
      <c r="S370">
        <v>0</v>
      </c>
      <c r="T370" s="6">
        <f t="shared" si="11"/>
        <v>0</v>
      </c>
    </row>
    <row r="371" spans="1:20" x14ac:dyDescent="0.25">
      <c r="A371" s="1">
        <v>2023</v>
      </c>
      <c r="B371" s="1" t="s">
        <v>11</v>
      </c>
      <c r="C371" s="1">
        <v>56</v>
      </c>
      <c r="D371" s="1" t="s">
        <v>181</v>
      </c>
      <c r="E371" s="1" t="s">
        <v>149</v>
      </c>
      <c r="F371" s="2">
        <v>0</v>
      </c>
      <c r="G371" s="2">
        <v>0</v>
      </c>
      <c r="H371" s="2">
        <v>0</v>
      </c>
      <c r="I371" s="2">
        <v>0</v>
      </c>
      <c r="J371" s="2">
        <v>0</v>
      </c>
      <c r="K371" s="2">
        <v>0</v>
      </c>
      <c r="L371" s="2">
        <v>0</v>
      </c>
      <c r="M371" s="2">
        <v>0</v>
      </c>
      <c r="N371" s="2">
        <v>0</v>
      </c>
      <c r="O371" s="300">
        <v>0</v>
      </c>
      <c r="P371" s="101"/>
      <c r="Q371" s="6">
        <f t="shared" si="10"/>
        <v>0</v>
      </c>
      <c r="R371" s="6">
        <v>0</v>
      </c>
      <c r="S371">
        <v>0</v>
      </c>
      <c r="T371" s="6">
        <f t="shared" si="11"/>
        <v>0</v>
      </c>
    </row>
    <row r="372" spans="1:20" x14ac:dyDescent="0.25">
      <c r="A372" s="1">
        <v>2023</v>
      </c>
      <c r="B372" s="1" t="s">
        <v>11</v>
      </c>
      <c r="C372" s="1">
        <v>56</v>
      </c>
      <c r="D372" s="1" t="s">
        <v>181</v>
      </c>
      <c r="E372" s="1" t="s">
        <v>150</v>
      </c>
      <c r="F372" s="2">
        <v>0</v>
      </c>
      <c r="G372" s="2">
        <v>0</v>
      </c>
      <c r="H372" s="2">
        <v>0</v>
      </c>
      <c r="I372" s="2">
        <v>0</v>
      </c>
      <c r="J372" s="2">
        <v>0</v>
      </c>
      <c r="K372" s="2">
        <v>0</v>
      </c>
      <c r="L372" s="2">
        <v>0</v>
      </c>
      <c r="M372" s="2">
        <v>0</v>
      </c>
      <c r="N372" s="2">
        <v>0</v>
      </c>
      <c r="O372" s="300">
        <v>0</v>
      </c>
      <c r="P372" s="101"/>
      <c r="Q372" s="6">
        <f t="shared" si="10"/>
        <v>0</v>
      </c>
      <c r="R372" s="6">
        <v>0</v>
      </c>
      <c r="S372">
        <v>0</v>
      </c>
      <c r="T372" s="6">
        <f t="shared" si="11"/>
        <v>0</v>
      </c>
    </row>
    <row r="373" spans="1:20" x14ac:dyDescent="0.25">
      <c r="A373" s="1">
        <v>2023</v>
      </c>
      <c r="B373" s="1" t="s">
        <v>11</v>
      </c>
      <c r="C373" s="1">
        <v>56</v>
      </c>
      <c r="D373" s="1" t="s">
        <v>181</v>
      </c>
      <c r="E373" s="1" t="s">
        <v>151</v>
      </c>
      <c r="F373" s="2">
        <v>0</v>
      </c>
      <c r="G373" s="2">
        <v>0</v>
      </c>
      <c r="H373" s="2">
        <v>0</v>
      </c>
      <c r="I373" s="2">
        <v>0</v>
      </c>
      <c r="J373" s="2">
        <v>0</v>
      </c>
      <c r="K373" s="2">
        <v>0</v>
      </c>
      <c r="L373" s="2">
        <v>0</v>
      </c>
      <c r="M373" s="2">
        <v>0</v>
      </c>
      <c r="N373" s="2">
        <v>0</v>
      </c>
      <c r="O373" s="300">
        <v>0</v>
      </c>
      <c r="P373" s="101"/>
      <c r="Q373" s="6">
        <f t="shared" si="10"/>
        <v>0</v>
      </c>
      <c r="R373" s="6">
        <v>0</v>
      </c>
      <c r="S373">
        <v>0</v>
      </c>
      <c r="T373" s="6">
        <f t="shared" si="11"/>
        <v>0</v>
      </c>
    </row>
    <row r="374" spans="1:20" x14ac:dyDescent="0.25">
      <c r="A374" s="1">
        <v>2023</v>
      </c>
      <c r="B374" s="1" t="s">
        <v>11</v>
      </c>
      <c r="C374" s="1">
        <v>56</v>
      </c>
      <c r="D374" s="1" t="s">
        <v>181</v>
      </c>
      <c r="E374" s="1" t="s">
        <v>152</v>
      </c>
      <c r="F374" s="2">
        <v>0</v>
      </c>
      <c r="G374" s="2">
        <v>0</v>
      </c>
      <c r="H374" s="2">
        <v>0</v>
      </c>
      <c r="I374" s="2">
        <v>0</v>
      </c>
      <c r="J374" s="2">
        <v>0</v>
      </c>
      <c r="K374" s="2">
        <v>0</v>
      </c>
      <c r="L374" s="2">
        <v>0</v>
      </c>
      <c r="M374" s="2">
        <v>0</v>
      </c>
      <c r="N374" s="2">
        <v>0</v>
      </c>
      <c r="O374" s="300">
        <v>0</v>
      </c>
      <c r="P374" s="101"/>
      <c r="Q374" s="6">
        <f t="shared" si="10"/>
        <v>0</v>
      </c>
      <c r="R374" s="6">
        <v>0</v>
      </c>
      <c r="S374">
        <v>0</v>
      </c>
      <c r="T374" s="6">
        <f t="shared" si="11"/>
        <v>0</v>
      </c>
    </row>
    <row r="375" spans="1:20" x14ac:dyDescent="0.25">
      <c r="A375" s="1">
        <v>2023</v>
      </c>
      <c r="B375" s="1" t="s">
        <v>11</v>
      </c>
      <c r="C375" s="1">
        <v>56</v>
      </c>
      <c r="D375" s="1" t="s">
        <v>181</v>
      </c>
      <c r="E375" s="1" t="s">
        <v>94</v>
      </c>
      <c r="F375" s="2">
        <v>0</v>
      </c>
      <c r="G375" s="2">
        <v>0</v>
      </c>
      <c r="H375" s="2">
        <v>0</v>
      </c>
      <c r="I375" s="2">
        <v>0</v>
      </c>
      <c r="J375" s="2">
        <v>0</v>
      </c>
      <c r="K375" s="2">
        <v>10482</v>
      </c>
      <c r="L375" s="2">
        <v>0</v>
      </c>
      <c r="M375" s="2">
        <v>10482</v>
      </c>
      <c r="N375" s="2">
        <v>10482</v>
      </c>
      <c r="O375" s="300">
        <v>1.0800000000000001E-2</v>
      </c>
      <c r="P375" s="101"/>
      <c r="Q375" s="6">
        <f t="shared" si="10"/>
        <v>31446</v>
      </c>
      <c r="R375" s="6">
        <v>31446</v>
      </c>
      <c r="S375">
        <v>31446</v>
      </c>
      <c r="T375" s="6">
        <f t="shared" si="11"/>
        <v>0</v>
      </c>
    </row>
    <row r="376" spans="1:20" x14ac:dyDescent="0.25">
      <c r="A376" s="1">
        <v>2023</v>
      </c>
      <c r="B376" s="1" t="s">
        <v>11</v>
      </c>
      <c r="C376" s="1">
        <v>56</v>
      </c>
      <c r="D376" s="1" t="s">
        <v>181</v>
      </c>
      <c r="E376" s="1" t="s">
        <v>157</v>
      </c>
      <c r="F376" s="2">
        <v>95586</v>
      </c>
      <c r="G376" s="2">
        <v>0</v>
      </c>
      <c r="H376" s="2">
        <v>0</v>
      </c>
      <c r="I376" s="2">
        <v>95586</v>
      </c>
      <c r="J376" s="2">
        <v>69589</v>
      </c>
      <c r="K376" s="2">
        <v>0</v>
      </c>
      <c r="L376" s="2">
        <v>165175</v>
      </c>
      <c r="M376" s="2">
        <v>0</v>
      </c>
      <c r="N376" s="2">
        <v>165175</v>
      </c>
      <c r="O376" s="300">
        <v>0.1696</v>
      </c>
      <c r="P376" s="101"/>
      <c r="Q376" s="6">
        <f t="shared" si="10"/>
        <v>591111</v>
      </c>
      <c r="R376" s="6">
        <v>591111</v>
      </c>
      <c r="S376">
        <v>591111</v>
      </c>
      <c r="T376" s="6">
        <f t="shared" si="11"/>
        <v>0</v>
      </c>
    </row>
    <row r="377" spans="1:20" x14ac:dyDescent="0.25">
      <c r="A377" s="1">
        <v>2023</v>
      </c>
      <c r="B377" s="1" t="s">
        <v>11</v>
      </c>
      <c r="C377" s="1">
        <v>59</v>
      </c>
      <c r="D377" s="1" t="s">
        <v>182</v>
      </c>
      <c r="E377" s="1" t="s">
        <v>89</v>
      </c>
      <c r="F377" s="2">
        <v>0</v>
      </c>
      <c r="G377" s="2">
        <v>0</v>
      </c>
      <c r="H377" s="2">
        <v>0</v>
      </c>
      <c r="I377" s="2">
        <v>0</v>
      </c>
      <c r="J377" s="2">
        <v>0</v>
      </c>
      <c r="K377" s="2">
        <v>0</v>
      </c>
      <c r="L377" s="2">
        <v>0</v>
      </c>
      <c r="M377" s="2">
        <v>0</v>
      </c>
      <c r="N377" s="2">
        <v>0</v>
      </c>
      <c r="O377" s="300">
        <v>0</v>
      </c>
      <c r="P377" s="101"/>
      <c r="Q377" s="6">
        <f t="shared" si="10"/>
        <v>0</v>
      </c>
      <c r="R377" s="6">
        <v>0</v>
      </c>
      <c r="S377">
        <v>0</v>
      </c>
      <c r="T377" s="6">
        <f t="shared" si="11"/>
        <v>0</v>
      </c>
    </row>
    <row r="378" spans="1:20" x14ac:dyDescent="0.25">
      <c r="A378" s="1">
        <v>2023</v>
      </c>
      <c r="B378" s="1" t="s">
        <v>11</v>
      </c>
      <c r="C378" s="1">
        <v>59</v>
      </c>
      <c r="D378" s="1" t="s">
        <v>182</v>
      </c>
      <c r="E378" s="1" t="s">
        <v>88</v>
      </c>
      <c r="F378" s="2">
        <v>0</v>
      </c>
      <c r="G378" s="2">
        <v>0</v>
      </c>
      <c r="H378" s="2">
        <v>0</v>
      </c>
      <c r="I378" s="2">
        <v>0</v>
      </c>
      <c r="J378" s="2">
        <v>0</v>
      </c>
      <c r="K378" s="2">
        <v>0</v>
      </c>
      <c r="L378" s="2">
        <v>0</v>
      </c>
      <c r="M378" s="2">
        <v>0</v>
      </c>
      <c r="N378" s="2">
        <v>0</v>
      </c>
      <c r="O378" s="300">
        <v>0</v>
      </c>
      <c r="P378" s="101"/>
      <c r="Q378" s="6">
        <f t="shared" si="10"/>
        <v>0</v>
      </c>
      <c r="R378" s="6">
        <v>0</v>
      </c>
      <c r="S378">
        <v>0</v>
      </c>
      <c r="T378" s="6">
        <f t="shared" si="11"/>
        <v>0</v>
      </c>
    </row>
    <row r="379" spans="1:20" x14ac:dyDescent="0.25">
      <c r="A379" s="1">
        <v>2023</v>
      </c>
      <c r="B379" s="1" t="s">
        <v>11</v>
      </c>
      <c r="C379" s="1">
        <v>59</v>
      </c>
      <c r="D379" s="1" t="s">
        <v>182</v>
      </c>
      <c r="E379" s="1" t="s">
        <v>86</v>
      </c>
      <c r="F379" s="2">
        <v>0</v>
      </c>
      <c r="G379" s="2">
        <v>0</v>
      </c>
      <c r="H379" s="2">
        <v>0</v>
      </c>
      <c r="I379" s="2">
        <v>0</v>
      </c>
      <c r="J379" s="2">
        <v>0</v>
      </c>
      <c r="K379" s="2">
        <v>0</v>
      </c>
      <c r="L379" s="2">
        <v>0</v>
      </c>
      <c r="M379" s="2">
        <v>0</v>
      </c>
      <c r="N379" s="2">
        <v>0</v>
      </c>
      <c r="O379" s="300">
        <v>0</v>
      </c>
      <c r="P379" s="101"/>
      <c r="Q379" s="6">
        <f t="shared" si="10"/>
        <v>0</v>
      </c>
      <c r="R379" s="6">
        <v>0</v>
      </c>
      <c r="S379">
        <v>0</v>
      </c>
      <c r="T379" s="6">
        <f t="shared" si="11"/>
        <v>0</v>
      </c>
    </row>
    <row r="380" spans="1:20" x14ac:dyDescent="0.25">
      <c r="A380" s="1">
        <v>2023</v>
      </c>
      <c r="B380" s="1" t="s">
        <v>11</v>
      </c>
      <c r="C380" s="1">
        <v>59</v>
      </c>
      <c r="D380" s="1" t="s">
        <v>182</v>
      </c>
      <c r="E380" s="1" t="s">
        <v>93</v>
      </c>
      <c r="F380" s="2">
        <v>0</v>
      </c>
      <c r="G380" s="2">
        <v>0</v>
      </c>
      <c r="H380" s="2">
        <v>0</v>
      </c>
      <c r="I380" s="2">
        <v>0</v>
      </c>
      <c r="J380" s="2">
        <v>0</v>
      </c>
      <c r="K380" s="2">
        <v>0</v>
      </c>
      <c r="L380" s="2">
        <v>0</v>
      </c>
      <c r="M380" s="2">
        <v>0</v>
      </c>
      <c r="N380" s="2">
        <v>0</v>
      </c>
      <c r="O380" s="300">
        <v>0</v>
      </c>
      <c r="P380" s="101"/>
      <c r="Q380" s="6">
        <f t="shared" si="10"/>
        <v>0</v>
      </c>
      <c r="R380" s="6">
        <v>0</v>
      </c>
      <c r="S380">
        <v>0</v>
      </c>
      <c r="T380" s="6">
        <f t="shared" si="11"/>
        <v>0</v>
      </c>
    </row>
    <row r="381" spans="1:20" x14ac:dyDescent="0.25">
      <c r="A381" s="1">
        <v>2023</v>
      </c>
      <c r="B381" s="1" t="s">
        <v>11</v>
      </c>
      <c r="C381" s="1">
        <v>59</v>
      </c>
      <c r="D381" s="1" t="s">
        <v>182</v>
      </c>
      <c r="E381" s="1" t="s">
        <v>145</v>
      </c>
      <c r="F381" s="2">
        <v>0</v>
      </c>
      <c r="G381" s="2">
        <v>0</v>
      </c>
      <c r="H381" s="2">
        <v>23783</v>
      </c>
      <c r="I381" s="2">
        <v>23783</v>
      </c>
      <c r="J381" s="2">
        <v>0</v>
      </c>
      <c r="K381" s="2">
        <v>0</v>
      </c>
      <c r="L381" s="2">
        <v>0</v>
      </c>
      <c r="M381" s="2">
        <v>23783</v>
      </c>
      <c r="N381" s="2">
        <v>23783</v>
      </c>
      <c r="O381" s="300">
        <v>0.7802</v>
      </c>
      <c r="P381" s="101"/>
      <c r="Q381" s="6">
        <f t="shared" si="10"/>
        <v>95132</v>
      </c>
      <c r="R381" s="6">
        <v>95132</v>
      </c>
      <c r="S381">
        <v>95132</v>
      </c>
      <c r="T381" s="6">
        <f t="shared" si="11"/>
        <v>0</v>
      </c>
    </row>
    <row r="382" spans="1:20" x14ac:dyDescent="0.25">
      <c r="A382" s="1">
        <v>2023</v>
      </c>
      <c r="B382" s="1" t="s">
        <v>11</v>
      </c>
      <c r="C382" s="1">
        <v>59</v>
      </c>
      <c r="D382" s="1" t="s">
        <v>182</v>
      </c>
      <c r="E382" s="1" t="s">
        <v>146</v>
      </c>
      <c r="F382" s="2">
        <v>0</v>
      </c>
      <c r="G382" s="2">
        <v>0</v>
      </c>
      <c r="H382" s="2">
        <v>0</v>
      </c>
      <c r="I382" s="2">
        <v>0</v>
      </c>
      <c r="J382" s="2">
        <v>0</v>
      </c>
      <c r="K382" s="2">
        <v>0</v>
      </c>
      <c r="L382" s="2">
        <v>0</v>
      </c>
      <c r="M382" s="2">
        <v>0</v>
      </c>
      <c r="N382" s="2">
        <v>0</v>
      </c>
      <c r="O382" s="300">
        <v>0</v>
      </c>
      <c r="P382" s="101"/>
      <c r="Q382" s="6">
        <f t="shared" si="10"/>
        <v>0</v>
      </c>
      <c r="R382" s="6">
        <v>0</v>
      </c>
      <c r="S382">
        <v>0</v>
      </c>
      <c r="T382" s="6">
        <f t="shared" si="11"/>
        <v>0</v>
      </c>
    </row>
    <row r="383" spans="1:20" x14ac:dyDescent="0.25">
      <c r="A383" s="1">
        <v>2023</v>
      </c>
      <c r="B383" s="1" t="s">
        <v>11</v>
      </c>
      <c r="C383" s="1">
        <v>59</v>
      </c>
      <c r="D383" s="1" t="s">
        <v>182</v>
      </c>
      <c r="E383" s="1" t="s">
        <v>99</v>
      </c>
      <c r="F383" s="2">
        <v>0</v>
      </c>
      <c r="G383" s="2">
        <v>0</v>
      </c>
      <c r="H383" s="2">
        <v>3430</v>
      </c>
      <c r="I383" s="2">
        <v>3430</v>
      </c>
      <c r="J383" s="2">
        <v>0</v>
      </c>
      <c r="K383" s="2">
        <v>0</v>
      </c>
      <c r="L383" s="2">
        <v>0</v>
      </c>
      <c r="M383" s="2">
        <v>3430</v>
      </c>
      <c r="N383" s="2">
        <v>3430</v>
      </c>
      <c r="O383" s="300">
        <v>0.1125</v>
      </c>
      <c r="P383" s="101"/>
      <c r="Q383" s="6">
        <f t="shared" si="10"/>
        <v>13720</v>
      </c>
      <c r="R383" s="6">
        <v>13720</v>
      </c>
      <c r="S383">
        <v>13720</v>
      </c>
      <c r="T383" s="6">
        <f t="shared" si="11"/>
        <v>0</v>
      </c>
    </row>
    <row r="384" spans="1:20" x14ac:dyDescent="0.25">
      <c r="A384" s="1">
        <v>2023</v>
      </c>
      <c r="B384" s="1" t="s">
        <v>11</v>
      </c>
      <c r="C384" s="1">
        <v>59</v>
      </c>
      <c r="D384" s="1" t="s">
        <v>182</v>
      </c>
      <c r="E384" s="1" t="s">
        <v>147</v>
      </c>
      <c r="F384" s="2">
        <v>0</v>
      </c>
      <c r="G384" s="2">
        <v>0</v>
      </c>
      <c r="H384" s="2">
        <v>0</v>
      </c>
      <c r="I384" s="2">
        <v>0</v>
      </c>
      <c r="J384" s="2">
        <v>0</v>
      </c>
      <c r="K384" s="2">
        <v>0</v>
      </c>
      <c r="L384" s="2">
        <v>0</v>
      </c>
      <c r="M384" s="2">
        <v>0</v>
      </c>
      <c r="N384" s="2">
        <v>0</v>
      </c>
      <c r="O384" s="300">
        <v>0</v>
      </c>
      <c r="P384" s="101"/>
      <c r="Q384" s="6">
        <f t="shared" si="10"/>
        <v>0</v>
      </c>
      <c r="R384" s="6">
        <v>0</v>
      </c>
      <c r="S384">
        <v>0</v>
      </c>
      <c r="T384" s="6">
        <f t="shared" si="11"/>
        <v>0</v>
      </c>
    </row>
    <row r="385" spans="1:20" x14ac:dyDescent="0.25">
      <c r="A385" s="1">
        <v>2023</v>
      </c>
      <c r="B385" s="1" t="s">
        <v>11</v>
      </c>
      <c r="C385" s="1">
        <v>59</v>
      </c>
      <c r="D385" s="1" t="s">
        <v>182</v>
      </c>
      <c r="E385" s="1" t="s">
        <v>148</v>
      </c>
      <c r="F385" s="2">
        <v>0</v>
      </c>
      <c r="G385" s="2">
        <v>0</v>
      </c>
      <c r="H385" s="2">
        <v>0</v>
      </c>
      <c r="I385" s="2">
        <v>0</v>
      </c>
      <c r="J385" s="2">
        <v>0</v>
      </c>
      <c r="K385" s="2">
        <v>0</v>
      </c>
      <c r="L385" s="2">
        <v>0</v>
      </c>
      <c r="M385" s="2">
        <v>0</v>
      </c>
      <c r="N385" s="2">
        <v>0</v>
      </c>
      <c r="O385" s="300">
        <v>0</v>
      </c>
      <c r="P385" s="101"/>
      <c r="Q385" s="6">
        <f t="shared" si="10"/>
        <v>0</v>
      </c>
      <c r="R385" s="6">
        <v>0</v>
      </c>
      <c r="S385">
        <v>0</v>
      </c>
      <c r="T385" s="6">
        <f t="shared" si="11"/>
        <v>0</v>
      </c>
    </row>
    <row r="386" spans="1:20" x14ac:dyDescent="0.25">
      <c r="A386" s="1">
        <v>2023</v>
      </c>
      <c r="B386" s="1" t="s">
        <v>11</v>
      </c>
      <c r="C386" s="1">
        <v>59</v>
      </c>
      <c r="D386" s="1" t="s">
        <v>182</v>
      </c>
      <c r="E386" s="1" t="s">
        <v>149</v>
      </c>
      <c r="F386" s="2">
        <v>0</v>
      </c>
      <c r="G386" s="2">
        <v>0</v>
      </c>
      <c r="H386" s="2">
        <v>0</v>
      </c>
      <c r="I386" s="2">
        <v>0</v>
      </c>
      <c r="J386" s="2">
        <v>0</v>
      </c>
      <c r="K386" s="2">
        <v>0</v>
      </c>
      <c r="L386" s="2">
        <v>0</v>
      </c>
      <c r="M386" s="2">
        <v>0</v>
      </c>
      <c r="N386" s="2">
        <v>0</v>
      </c>
      <c r="O386" s="300">
        <v>0</v>
      </c>
      <c r="P386" s="101"/>
      <c r="Q386" s="6">
        <f t="shared" si="10"/>
        <v>0</v>
      </c>
      <c r="R386" s="6">
        <v>0</v>
      </c>
      <c r="S386">
        <v>0</v>
      </c>
      <c r="T386" s="6">
        <f t="shared" si="11"/>
        <v>0</v>
      </c>
    </row>
    <row r="387" spans="1:20" x14ac:dyDescent="0.25">
      <c r="A387" s="1">
        <v>2023</v>
      </c>
      <c r="B387" s="1" t="s">
        <v>11</v>
      </c>
      <c r="C387" s="1">
        <v>59</v>
      </c>
      <c r="D387" s="1" t="s">
        <v>182</v>
      </c>
      <c r="E387" s="1" t="s">
        <v>150</v>
      </c>
      <c r="F387" s="2">
        <v>0</v>
      </c>
      <c r="G387" s="2">
        <v>0</v>
      </c>
      <c r="H387" s="2">
        <v>0</v>
      </c>
      <c r="I387" s="2">
        <v>0</v>
      </c>
      <c r="J387" s="2">
        <v>0</v>
      </c>
      <c r="K387" s="2">
        <v>0</v>
      </c>
      <c r="L387" s="2">
        <v>0</v>
      </c>
      <c r="M387" s="2">
        <v>0</v>
      </c>
      <c r="N387" s="2">
        <v>0</v>
      </c>
      <c r="O387" s="300">
        <v>0</v>
      </c>
      <c r="P387" s="101"/>
      <c r="Q387" s="6">
        <f t="shared" ref="Q387:Q450" si="12">SUM(F387:N387)</f>
        <v>0</v>
      </c>
      <c r="R387" s="6">
        <v>0</v>
      </c>
      <c r="S387">
        <v>0</v>
      </c>
      <c r="T387" s="6">
        <f t="shared" ref="T387:T450" si="13">Q387-R387</f>
        <v>0</v>
      </c>
    </row>
    <row r="388" spans="1:20" x14ac:dyDescent="0.25">
      <c r="A388" s="1">
        <v>2023</v>
      </c>
      <c r="B388" s="1" t="s">
        <v>11</v>
      </c>
      <c r="C388" s="1">
        <v>59</v>
      </c>
      <c r="D388" s="1" t="s">
        <v>182</v>
      </c>
      <c r="E388" s="1" t="s">
        <v>151</v>
      </c>
      <c r="F388" s="2">
        <v>0</v>
      </c>
      <c r="G388" s="2">
        <v>0</v>
      </c>
      <c r="H388" s="2">
        <v>0</v>
      </c>
      <c r="I388" s="2">
        <v>0</v>
      </c>
      <c r="J388" s="2">
        <v>0</v>
      </c>
      <c r="K388" s="2">
        <v>0</v>
      </c>
      <c r="L388" s="2">
        <v>0</v>
      </c>
      <c r="M388" s="2">
        <v>0</v>
      </c>
      <c r="N388" s="2">
        <v>0</v>
      </c>
      <c r="O388" s="300">
        <v>0</v>
      </c>
      <c r="P388" s="101"/>
      <c r="Q388" s="6">
        <f t="shared" si="12"/>
        <v>0</v>
      </c>
      <c r="R388" s="6">
        <v>0</v>
      </c>
      <c r="S388">
        <v>0</v>
      </c>
      <c r="T388" s="6">
        <f t="shared" si="13"/>
        <v>0</v>
      </c>
    </row>
    <row r="389" spans="1:20" x14ac:dyDescent="0.25">
      <c r="A389" s="1">
        <v>2023</v>
      </c>
      <c r="B389" s="1" t="s">
        <v>11</v>
      </c>
      <c r="C389" s="1">
        <v>59</v>
      </c>
      <c r="D389" s="1" t="s">
        <v>182</v>
      </c>
      <c r="E389" s="1" t="s">
        <v>152</v>
      </c>
      <c r="F389" s="2">
        <v>0</v>
      </c>
      <c r="G389" s="2">
        <v>0</v>
      </c>
      <c r="H389" s="2">
        <v>0</v>
      </c>
      <c r="I389" s="2">
        <v>0</v>
      </c>
      <c r="J389" s="2">
        <v>0</v>
      </c>
      <c r="K389" s="2">
        <v>0</v>
      </c>
      <c r="L389" s="2">
        <v>0</v>
      </c>
      <c r="M389" s="2">
        <v>0</v>
      </c>
      <c r="N389" s="2">
        <v>0</v>
      </c>
      <c r="O389" s="300">
        <v>0</v>
      </c>
      <c r="P389" s="101"/>
      <c r="Q389" s="6">
        <f t="shared" si="12"/>
        <v>0</v>
      </c>
      <c r="R389" s="6">
        <v>0</v>
      </c>
      <c r="S389">
        <v>0</v>
      </c>
      <c r="T389" s="6">
        <f t="shared" si="13"/>
        <v>0</v>
      </c>
    </row>
    <row r="390" spans="1:20" x14ac:dyDescent="0.25">
      <c r="A390" s="1">
        <v>2023</v>
      </c>
      <c r="B390" s="1" t="s">
        <v>11</v>
      </c>
      <c r="C390" s="1">
        <v>59</v>
      </c>
      <c r="D390" s="1" t="s">
        <v>182</v>
      </c>
      <c r="E390" s="1" t="s">
        <v>94</v>
      </c>
      <c r="F390" s="2">
        <v>0</v>
      </c>
      <c r="G390" s="2">
        <v>0</v>
      </c>
      <c r="H390" s="2">
        <v>0</v>
      </c>
      <c r="I390" s="2">
        <v>0</v>
      </c>
      <c r="J390" s="2">
        <v>0</v>
      </c>
      <c r="K390" s="2">
        <v>0</v>
      </c>
      <c r="L390" s="2">
        <v>0</v>
      </c>
      <c r="M390" s="2">
        <v>0</v>
      </c>
      <c r="N390" s="2">
        <v>0</v>
      </c>
      <c r="O390" s="300">
        <v>0</v>
      </c>
      <c r="P390" s="101"/>
      <c r="Q390" s="6">
        <f t="shared" si="12"/>
        <v>0</v>
      </c>
      <c r="R390" s="6">
        <v>0</v>
      </c>
      <c r="S390">
        <v>0</v>
      </c>
      <c r="T390" s="6">
        <f t="shared" si="13"/>
        <v>0</v>
      </c>
    </row>
    <row r="391" spans="1:20" x14ac:dyDescent="0.25">
      <c r="A391" s="1">
        <v>2023</v>
      </c>
      <c r="B391" s="1" t="s">
        <v>11</v>
      </c>
      <c r="C391" s="1">
        <v>59</v>
      </c>
      <c r="D391" s="1" t="s">
        <v>182</v>
      </c>
      <c r="E391" s="1" t="s">
        <v>157</v>
      </c>
      <c r="F391" s="2">
        <v>3271</v>
      </c>
      <c r="G391" s="2">
        <v>0</v>
      </c>
      <c r="H391" s="2">
        <v>0</v>
      </c>
      <c r="I391" s="2">
        <v>3271</v>
      </c>
      <c r="J391" s="2">
        <v>0</v>
      </c>
      <c r="K391" s="2">
        <v>0</v>
      </c>
      <c r="L391" s="2">
        <v>3271</v>
      </c>
      <c r="M391" s="2">
        <v>0</v>
      </c>
      <c r="N391" s="2">
        <v>3271</v>
      </c>
      <c r="O391" s="300">
        <v>0.10730000000000001</v>
      </c>
      <c r="P391" s="101"/>
      <c r="Q391" s="6">
        <f t="shared" si="12"/>
        <v>13084</v>
      </c>
      <c r="R391" s="6">
        <v>13084</v>
      </c>
      <c r="S391">
        <v>13084</v>
      </c>
      <c r="T391" s="6">
        <f t="shared" si="13"/>
        <v>0</v>
      </c>
    </row>
    <row r="392" spans="1:20" x14ac:dyDescent="0.25">
      <c r="A392" s="1">
        <v>2023</v>
      </c>
      <c r="B392" s="1" t="s">
        <v>11</v>
      </c>
      <c r="C392" s="1">
        <v>63</v>
      </c>
      <c r="D392" s="1" t="s">
        <v>183</v>
      </c>
      <c r="E392" s="1" t="s">
        <v>89</v>
      </c>
      <c r="F392" s="2">
        <v>0</v>
      </c>
      <c r="G392" s="2">
        <v>0</v>
      </c>
      <c r="H392" s="2">
        <v>0</v>
      </c>
      <c r="I392" s="2">
        <v>0</v>
      </c>
      <c r="J392" s="2">
        <v>0</v>
      </c>
      <c r="K392" s="2">
        <v>0</v>
      </c>
      <c r="L392" s="2">
        <v>0</v>
      </c>
      <c r="M392" s="2">
        <v>0</v>
      </c>
      <c r="N392" s="2">
        <v>0</v>
      </c>
      <c r="O392" s="300">
        <v>0</v>
      </c>
      <c r="P392" s="101"/>
      <c r="Q392" s="6">
        <f t="shared" si="12"/>
        <v>0</v>
      </c>
      <c r="R392" s="6">
        <v>0</v>
      </c>
      <c r="S392">
        <v>0</v>
      </c>
      <c r="T392" s="6">
        <f t="shared" si="13"/>
        <v>0</v>
      </c>
    </row>
    <row r="393" spans="1:20" x14ac:dyDescent="0.25">
      <c r="A393" s="1">
        <v>2023</v>
      </c>
      <c r="B393" s="1" t="s">
        <v>11</v>
      </c>
      <c r="C393" s="1">
        <v>63</v>
      </c>
      <c r="D393" s="1" t="s">
        <v>183</v>
      </c>
      <c r="E393" s="1" t="s">
        <v>88</v>
      </c>
      <c r="F393" s="2">
        <v>0</v>
      </c>
      <c r="G393" s="2">
        <v>0</v>
      </c>
      <c r="H393" s="2">
        <v>0</v>
      </c>
      <c r="I393" s="2">
        <v>0</v>
      </c>
      <c r="J393" s="2">
        <v>0</v>
      </c>
      <c r="K393" s="2">
        <v>0</v>
      </c>
      <c r="L393" s="2">
        <v>0</v>
      </c>
      <c r="M393" s="2">
        <v>0</v>
      </c>
      <c r="N393" s="2">
        <v>0</v>
      </c>
      <c r="O393" s="300">
        <v>0</v>
      </c>
      <c r="P393" s="101"/>
      <c r="Q393" s="6">
        <f t="shared" si="12"/>
        <v>0</v>
      </c>
      <c r="R393" s="6">
        <v>0</v>
      </c>
      <c r="S393">
        <v>0</v>
      </c>
      <c r="T393" s="6">
        <f t="shared" si="13"/>
        <v>0</v>
      </c>
    </row>
    <row r="394" spans="1:20" x14ac:dyDescent="0.25">
      <c r="A394" s="1">
        <v>2023</v>
      </c>
      <c r="B394" s="1" t="s">
        <v>11</v>
      </c>
      <c r="C394" s="1">
        <v>63</v>
      </c>
      <c r="D394" s="1" t="s">
        <v>183</v>
      </c>
      <c r="E394" s="1" t="s">
        <v>86</v>
      </c>
      <c r="F394" s="2">
        <v>0</v>
      </c>
      <c r="G394" s="2">
        <v>0</v>
      </c>
      <c r="H394" s="2">
        <v>0</v>
      </c>
      <c r="I394" s="2">
        <v>0</v>
      </c>
      <c r="J394" s="2">
        <v>0</v>
      </c>
      <c r="K394" s="2">
        <v>0</v>
      </c>
      <c r="L394" s="2">
        <v>0</v>
      </c>
      <c r="M394" s="2">
        <v>0</v>
      </c>
      <c r="N394" s="2">
        <v>0</v>
      </c>
      <c r="O394" s="300">
        <v>0</v>
      </c>
      <c r="P394" s="101"/>
      <c r="Q394" s="6">
        <f t="shared" si="12"/>
        <v>0</v>
      </c>
      <c r="R394" s="6">
        <v>0</v>
      </c>
      <c r="S394">
        <v>0</v>
      </c>
      <c r="T394" s="6">
        <f t="shared" si="13"/>
        <v>0</v>
      </c>
    </row>
    <row r="395" spans="1:20" x14ac:dyDescent="0.25">
      <c r="A395" s="1">
        <v>2023</v>
      </c>
      <c r="B395" s="1" t="s">
        <v>11</v>
      </c>
      <c r="C395" s="1">
        <v>63</v>
      </c>
      <c r="D395" s="1" t="s">
        <v>183</v>
      </c>
      <c r="E395" s="1" t="s">
        <v>93</v>
      </c>
      <c r="F395" s="2">
        <v>0</v>
      </c>
      <c r="G395" s="2">
        <v>0</v>
      </c>
      <c r="H395" s="2">
        <v>0</v>
      </c>
      <c r="I395" s="2">
        <v>0</v>
      </c>
      <c r="J395" s="2">
        <v>0</v>
      </c>
      <c r="K395" s="2">
        <v>0</v>
      </c>
      <c r="L395" s="2">
        <v>0</v>
      </c>
      <c r="M395" s="2">
        <v>0</v>
      </c>
      <c r="N395" s="2">
        <v>0</v>
      </c>
      <c r="O395" s="300">
        <v>0</v>
      </c>
      <c r="P395" s="101"/>
      <c r="Q395" s="6">
        <f t="shared" si="12"/>
        <v>0</v>
      </c>
      <c r="R395" s="6">
        <v>0</v>
      </c>
      <c r="S395">
        <v>0</v>
      </c>
      <c r="T395" s="6">
        <f t="shared" si="13"/>
        <v>0</v>
      </c>
    </row>
    <row r="396" spans="1:20" x14ac:dyDescent="0.25">
      <c r="A396" s="1">
        <v>2023</v>
      </c>
      <c r="B396" s="1" t="s">
        <v>11</v>
      </c>
      <c r="C396" s="1">
        <v>63</v>
      </c>
      <c r="D396" s="1" t="s">
        <v>183</v>
      </c>
      <c r="E396" s="1" t="s">
        <v>145</v>
      </c>
      <c r="F396" s="2">
        <v>0</v>
      </c>
      <c r="G396" s="2">
        <v>0</v>
      </c>
      <c r="H396" s="2">
        <v>45000</v>
      </c>
      <c r="I396" s="2">
        <v>45000</v>
      </c>
      <c r="J396" s="2">
        <v>0</v>
      </c>
      <c r="K396" s="2">
        <v>0</v>
      </c>
      <c r="L396" s="2">
        <v>0</v>
      </c>
      <c r="M396" s="2">
        <v>45000</v>
      </c>
      <c r="N396" s="2">
        <v>45000</v>
      </c>
      <c r="O396" s="300">
        <v>0.7802</v>
      </c>
      <c r="P396" s="101"/>
      <c r="Q396" s="6">
        <f t="shared" si="12"/>
        <v>180000</v>
      </c>
      <c r="R396" s="6">
        <v>180000</v>
      </c>
      <c r="S396">
        <v>180000</v>
      </c>
      <c r="T396" s="6">
        <f t="shared" si="13"/>
        <v>0</v>
      </c>
    </row>
    <row r="397" spans="1:20" x14ac:dyDescent="0.25">
      <c r="A397" s="1">
        <v>2023</v>
      </c>
      <c r="B397" s="1" t="s">
        <v>11</v>
      </c>
      <c r="C397" s="1">
        <v>63</v>
      </c>
      <c r="D397" s="1" t="s">
        <v>183</v>
      </c>
      <c r="E397" s="1" t="s">
        <v>146</v>
      </c>
      <c r="F397" s="2">
        <v>0</v>
      </c>
      <c r="G397" s="2">
        <v>0</v>
      </c>
      <c r="H397" s="2">
        <v>0</v>
      </c>
      <c r="I397" s="2">
        <v>0</v>
      </c>
      <c r="J397" s="2">
        <v>0</v>
      </c>
      <c r="K397" s="2">
        <v>0</v>
      </c>
      <c r="L397" s="2">
        <v>0</v>
      </c>
      <c r="M397" s="2">
        <v>0</v>
      </c>
      <c r="N397" s="2">
        <v>0</v>
      </c>
      <c r="O397" s="300">
        <v>0</v>
      </c>
      <c r="P397" s="101"/>
      <c r="Q397" s="6">
        <f t="shared" si="12"/>
        <v>0</v>
      </c>
      <c r="R397" s="6">
        <v>0</v>
      </c>
      <c r="S397">
        <v>0</v>
      </c>
      <c r="T397" s="6">
        <f t="shared" si="13"/>
        <v>0</v>
      </c>
    </row>
    <row r="398" spans="1:20" x14ac:dyDescent="0.25">
      <c r="A398" s="1">
        <v>2023</v>
      </c>
      <c r="B398" s="1" t="s">
        <v>11</v>
      </c>
      <c r="C398" s="1">
        <v>63</v>
      </c>
      <c r="D398" s="1" t="s">
        <v>183</v>
      </c>
      <c r="E398" s="1" t="s">
        <v>99</v>
      </c>
      <c r="F398" s="2">
        <v>0</v>
      </c>
      <c r="G398" s="2">
        <v>0</v>
      </c>
      <c r="H398" s="2">
        <v>6490</v>
      </c>
      <c r="I398" s="2">
        <v>6490</v>
      </c>
      <c r="J398" s="2">
        <v>0</v>
      </c>
      <c r="K398" s="2">
        <v>0</v>
      </c>
      <c r="L398" s="2">
        <v>0</v>
      </c>
      <c r="M398" s="2">
        <v>6490</v>
      </c>
      <c r="N398" s="2">
        <v>6490</v>
      </c>
      <c r="O398" s="300">
        <v>0.1125</v>
      </c>
      <c r="P398" s="101"/>
      <c r="Q398" s="6">
        <f t="shared" si="12"/>
        <v>25960</v>
      </c>
      <c r="R398" s="6">
        <v>25960</v>
      </c>
      <c r="S398">
        <v>25960</v>
      </c>
      <c r="T398" s="6">
        <f t="shared" si="13"/>
        <v>0</v>
      </c>
    </row>
    <row r="399" spans="1:20" x14ac:dyDescent="0.25">
      <c r="A399" s="1">
        <v>2023</v>
      </c>
      <c r="B399" s="1" t="s">
        <v>11</v>
      </c>
      <c r="C399" s="1">
        <v>63</v>
      </c>
      <c r="D399" s="1" t="s">
        <v>183</v>
      </c>
      <c r="E399" s="1" t="s">
        <v>147</v>
      </c>
      <c r="F399" s="2">
        <v>0</v>
      </c>
      <c r="G399" s="2">
        <v>0</v>
      </c>
      <c r="H399" s="2">
        <v>0</v>
      </c>
      <c r="I399" s="2">
        <v>0</v>
      </c>
      <c r="J399" s="2">
        <v>0</v>
      </c>
      <c r="K399" s="2">
        <v>0</v>
      </c>
      <c r="L399" s="2">
        <v>0</v>
      </c>
      <c r="M399" s="2">
        <v>0</v>
      </c>
      <c r="N399" s="2">
        <v>0</v>
      </c>
      <c r="O399" s="300">
        <v>0</v>
      </c>
      <c r="P399" s="101"/>
      <c r="Q399" s="6">
        <f t="shared" si="12"/>
        <v>0</v>
      </c>
      <c r="R399" s="6">
        <v>0</v>
      </c>
      <c r="S399">
        <v>0</v>
      </c>
      <c r="T399" s="6">
        <f t="shared" si="13"/>
        <v>0</v>
      </c>
    </row>
    <row r="400" spans="1:20" x14ac:dyDescent="0.25">
      <c r="A400" s="1">
        <v>2023</v>
      </c>
      <c r="B400" s="1" t="s">
        <v>11</v>
      </c>
      <c r="C400" s="1">
        <v>63</v>
      </c>
      <c r="D400" s="1" t="s">
        <v>183</v>
      </c>
      <c r="E400" s="1" t="s">
        <v>148</v>
      </c>
      <c r="F400" s="2">
        <v>0</v>
      </c>
      <c r="G400" s="2">
        <v>0</v>
      </c>
      <c r="H400" s="2">
        <v>0</v>
      </c>
      <c r="I400" s="2">
        <v>0</v>
      </c>
      <c r="J400" s="2">
        <v>0</v>
      </c>
      <c r="K400" s="2">
        <v>0</v>
      </c>
      <c r="L400" s="2">
        <v>0</v>
      </c>
      <c r="M400" s="2">
        <v>0</v>
      </c>
      <c r="N400" s="2">
        <v>0</v>
      </c>
      <c r="O400" s="300">
        <v>0</v>
      </c>
      <c r="P400" s="101"/>
      <c r="Q400" s="6">
        <f t="shared" si="12"/>
        <v>0</v>
      </c>
      <c r="R400" s="6">
        <v>0</v>
      </c>
      <c r="S400">
        <v>0</v>
      </c>
      <c r="T400" s="6">
        <f t="shared" si="13"/>
        <v>0</v>
      </c>
    </row>
    <row r="401" spans="1:20" x14ac:dyDescent="0.25">
      <c r="A401" s="1">
        <v>2023</v>
      </c>
      <c r="B401" s="1" t="s">
        <v>11</v>
      </c>
      <c r="C401" s="1">
        <v>63</v>
      </c>
      <c r="D401" s="1" t="s">
        <v>183</v>
      </c>
      <c r="E401" s="1" t="s">
        <v>149</v>
      </c>
      <c r="F401" s="2">
        <v>0</v>
      </c>
      <c r="G401" s="2">
        <v>0</v>
      </c>
      <c r="H401" s="2">
        <v>0</v>
      </c>
      <c r="I401" s="2">
        <v>0</v>
      </c>
      <c r="J401" s="2">
        <v>0</v>
      </c>
      <c r="K401" s="2">
        <v>0</v>
      </c>
      <c r="L401" s="2">
        <v>0</v>
      </c>
      <c r="M401" s="2">
        <v>0</v>
      </c>
      <c r="N401" s="2">
        <v>0</v>
      </c>
      <c r="O401" s="300">
        <v>0</v>
      </c>
      <c r="P401" s="101"/>
      <c r="Q401" s="6">
        <f t="shared" si="12"/>
        <v>0</v>
      </c>
      <c r="R401" s="6">
        <v>0</v>
      </c>
      <c r="S401">
        <v>0</v>
      </c>
      <c r="T401" s="6">
        <f t="shared" si="13"/>
        <v>0</v>
      </c>
    </row>
    <row r="402" spans="1:20" x14ac:dyDescent="0.25">
      <c r="A402" s="1">
        <v>2023</v>
      </c>
      <c r="B402" s="1" t="s">
        <v>11</v>
      </c>
      <c r="C402" s="1">
        <v>63</v>
      </c>
      <c r="D402" s="1" t="s">
        <v>183</v>
      </c>
      <c r="E402" s="1" t="s">
        <v>150</v>
      </c>
      <c r="F402" s="2">
        <v>0</v>
      </c>
      <c r="G402" s="2">
        <v>0</v>
      </c>
      <c r="H402" s="2">
        <v>0</v>
      </c>
      <c r="I402" s="2">
        <v>0</v>
      </c>
      <c r="J402" s="2">
        <v>0</v>
      </c>
      <c r="K402" s="2">
        <v>0</v>
      </c>
      <c r="L402" s="2">
        <v>0</v>
      </c>
      <c r="M402" s="2">
        <v>0</v>
      </c>
      <c r="N402" s="2">
        <v>0</v>
      </c>
      <c r="O402" s="300">
        <v>0</v>
      </c>
      <c r="P402" s="101"/>
      <c r="Q402" s="6">
        <f t="shared" si="12"/>
        <v>0</v>
      </c>
      <c r="R402" s="6">
        <v>0</v>
      </c>
      <c r="S402">
        <v>0</v>
      </c>
      <c r="T402" s="6">
        <f t="shared" si="13"/>
        <v>0</v>
      </c>
    </row>
    <row r="403" spans="1:20" x14ac:dyDescent="0.25">
      <c r="A403" s="1">
        <v>2023</v>
      </c>
      <c r="B403" s="1" t="s">
        <v>11</v>
      </c>
      <c r="C403" s="1">
        <v>63</v>
      </c>
      <c r="D403" s="1" t="s">
        <v>183</v>
      </c>
      <c r="E403" s="1" t="s">
        <v>151</v>
      </c>
      <c r="F403" s="2">
        <v>0</v>
      </c>
      <c r="G403" s="2">
        <v>0</v>
      </c>
      <c r="H403" s="2">
        <v>0</v>
      </c>
      <c r="I403" s="2">
        <v>0</v>
      </c>
      <c r="J403" s="2">
        <v>0</v>
      </c>
      <c r="K403" s="2">
        <v>0</v>
      </c>
      <c r="L403" s="2">
        <v>0</v>
      </c>
      <c r="M403" s="2">
        <v>0</v>
      </c>
      <c r="N403" s="2">
        <v>0</v>
      </c>
      <c r="O403" s="300">
        <v>0</v>
      </c>
      <c r="P403" s="101"/>
      <c r="Q403" s="6">
        <f t="shared" si="12"/>
        <v>0</v>
      </c>
      <c r="R403" s="6">
        <v>0</v>
      </c>
      <c r="S403">
        <v>0</v>
      </c>
      <c r="T403" s="6">
        <f t="shared" si="13"/>
        <v>0</v>
      </c>
    </row>
    <row r="404" spans="1:20" x14ac:dyDescent="0.25">
      <c r="A404" s="1">
        <v>2023</v>
      </c>
      <c r="B404" s="1" t="s">
        <v>11</v>
      </c>
      <c r="C404" s="1">
        <v>63</v>
      </c>
      <c r="D404" s="1" t="s">
        <v>183</v>
      </c>
      <c r="E404" s="1" t="s">
        <v>152</v>
      </c>
      <c r="F404" s="2">
        <v>0</v>
      </c>
      <c r="G404" s="2">
        <v>0</v>
      </c>
      <c r="H404" s="2">
        <v>0</v>
      </c>
      <c r="I404" s="2">
        <v>0</v>
      </c>
      <c r="J404" s="2">
        <v>0</v>
      </c>
      <c r="K404" s="2">
        <v>0</v>
      </c>
      <c r="L404" s="2">
        <v>0</v>
      </c>
      <c r="M404" s="2">
        <v>0</v>
      </c>
      <c r="N404" s="2">
        <v>0</v>
      </c>
      <c r="O404" s="300">
        <v>0</v>
      </c>
      <c r="P404" s="101"/>
      <c r="Q404" s="6">
        <f t="shared" si="12"/>
        <v>0</v>
      </c>
      <c r="R404" s="6">
        <v>0</v>
      </c>
      <c r="S404">
        <v>0</v>
      </c>
      <c r="T404" s="6">
        <f t="shared" si="13"/>
        <v>0</v>
      </c>
    </row>
    <row r="405" spans="1:20" x14ac:dyDescent="0.25">
      <c r="A405" s="1">
        <v>2023</v>
      </c>
      <c r="B405" s="1" t="s">
        <v>11</v>
      </c>
      <c r="C405" s="1">
        <v>63</v>
      </c>
      <c r="D405" s="1" t="s">
        <v>183</v>
      </c>
      <c r="E405" s="1" t="s">
        <v>94</v>
      </c>
      <c r="F405" s="2">
        <v>0</v>
      </c>
      <c r="G405" s="2">
        <v>0</v>
      </c>
      <c r="H405" s="2">
        <v>0</v>
      </c>
      <c r="I405" s="2">
        <v>0</v>
      </c>
      <c r="J405" s="2">
        <v>0</v>
      </c>
      <c r="K405" s="2">
        <v>0</v>
      </c>
      <c r="L405" s="2">
        <v>0</v>
      </c>
      <c r="M405" s="2">
        <v>0</v>
      </c>
      <c r="N405" s="2">
        <v>0</v>
      </c>
      <c r="O405" s="300">
        <v>0</v>
      </c>
      <c r="P405" s="101"/>
      <c r="Q405" s="6">
        <f t="shared" si="12"/>
        <v>0</v>
      </c>
      <c r="R405" s="6">
        <v>0</v>
      </c>
      <c r="S405">
        <v>0</v>
      </c>
      <c r="T405" s="6">
        <f t="shared" si="13"/>
        <v>0</v>
      </c>
    </row>
    <row r="406" spans="1:20" x14ac:dyDescent="0.25">
      <c r="A406" s="1">
        <v>2023</v>
      </c>
      <c r="B406" s="1" t="s">
        <v>11</v>
      </c>
      <c r="C406" s="1">
        <v>63</v>
      </c>
      <c r="D406" s="1" t="s">
        <v>183</v>
      </c>
      <c r="E406" s="1" t="s">
        <v>157</v>
      </c>
      <c r="F406" s="2">
        <v>6189</v>
      </c>
      <c r="G406" s="2">
        <v>0</v>
      </c>
      <c r="H406" s="2">
        <v>0</v>
      </c>
      <c r="I406" s="2">
        <v>6189</v>
      </c>
      <c r="J406" s="2">
        <v>0</v>
      </c>
      <c r="K406" s="2">
        <v>0</v>
      </c>
      <c r="L406" s="2">
        <v>6189</v>
      </c>
      <c r="M406" s="2">
        <v>0</v>
      </c>
      <c r="N406" s="2">
        <v>6189</v>
      </c>
      <c r="O406" s="300">
        <v>0.10730000000000001</v>
      </c>
      <c r="P406" s="101"/>
      <c r="Q406" s="6">
        <f t="shared" si="12"/>
        <v>24756</v>
      </c>
      <c r="R406" s="6">
        <v>24756</v>
      </c>
      <c r="S406">
        <v>24756</v>
      </c>
      <c r="T406" s="6">
        <f t="shared" si="13"/>
        <v>0</v>
      </c>
    </row>
    <row r="407" spans="1:20" x14ac:dyDescent="0.25">
      <c r="A407" s="1">
        <v>2023</v>
      </c>
      <c r="B407" s="1" t="s">
        <v>11</v>
      </c>
      <c r="C407" s="1">
        <v>64</v>
      </c>
      <c r="D407" s="1" t="s">
        <v>184</v>
      </c>
      <c r="E407" s="1" t="s">
        <v>89</v>
      </c>
      <c r="F407" s="2">
        <v>0</v>
      </c>
      <c r="G407" s="2">
        <v>0</v>
      </c>
      <c r="H407" s="2">
        <v>0</v>
      </c>
      <c r="I407" s="2">
        <v>0</v>
      </c>
      <c r="J407" s="2">
        <v>0</v>
      </c>
      <c r="K407" s="2">
        <v>0</v>
      </c>
      <c r="L407" s="2">
        <v>0</v>
      </c>
      <c r="M407" s="2">
        <v>0</v>
      </c>
      <c r="N407" s="2">
        <v>0</v>
      </c>
      <c r="O407" s="300">
        <v>0</v>
      </c>
      <c r="P407" s="101"/>
      <c r="Q407" s="6">
        <f t="shared" si="12"/>
        <v>0</v>
      </c>
      <c r="R407" s="6">
        <v>0</v>
      </c>
      <c r="S407">
        <v>0</v>
      </c>
      <c r="T407" s="6">
        <f t="shared" si="13"/>
        <v>0</v>
      </c>
    </row>
    <row r="408" spans="1:20" x14ac:dyDescent="0.25">
      <c r="A408" s="1">
        <v>2023</v>
      </c>
      <c r="B408" s="1" t="s">
        <v>11</v>
      </c>
      <c r="C408" s="1">
        <v>64</v>
      </c>
      <c r="D408" s="1" t="s">
        <v>184</v>
      </c>
      <c r="E408" s="1" t="s">
        <v>88</v>
      </c>
      <c r="F408" s="2">
        <v>0</v>
      </c>
      <c r="G408" s="2">
        <v>0</v>
      </c>
      <c r="H408" s="2">
        <v>0</v>
      </c>
      <c r="I408" s="2">
        <v>0</v>
      </c>
      <c r="J408" s="2">
        <v>0</v>
      </c>
      <c r="K408" s="2">
        <v>0</v>
      </c>
      <c r="L408" s="2">
        <v>0</v>
      </c>
      <c r="M408" s="2">
        <v>0</v>
      </c>
      <c r="N408" s="2">
        <v>0</v>
      </c>
      <c r="O408" s="300">
        <v>0</v>
      </c>
      <c r="P408" s="101"/>
      <c r="Q408" s="6">
        <f t="shared" si="12"/>
        <v>0</v>
      </c>
      <c r="R408" s="6">
        <v>0</v>
      </c>
      <c r="S408">
        <v>0</v>
      </c>
      <c r="T408" s="6">
        <f t="shared" si="13"/>
        <v>0</v>
      </c>
    </row>
    <row r="409" spans="1:20" x14ac:dyDescent="0.25">
      <c r="A409" s="1">
        <v>2023</v>
      </c>
      <c r="B409" s="1" t="s">
        <v>11</v>
      </c>
      <c r="C409" s="1">
        <v>64</v>
      </c>
      <c r="D409" s="1" t="s">
        <v>184</v>
      </c>
      <c r="E409" s="1" t="s">
        <v>86</v>
      </c>
      <c r="F409" s="2">
        <v>0</v>
      </c>
      <c r="G409" s="2">
        <v>0</v>
      </c>
      <c r="H409" s="2">
        <v>0</v>
      </c>
      <c r="I409" s="2">
        <v>0</v>
      </c>
      <c r="J409" s="2">
        <v>0</v>
      </c>
      <c r="K409" s="2">
        <v>0</v>
      </c>
      <c r="L409" s="2">
        <v>0</v>
      </c>
      <c r="M409" s="2">
        <v>0</v>
      </c>
      <c r="N409" s="2">
        <v>0</v>
      </c>
      <c r="O409" s="300">
        <v>0</v>
      </c>
      <c r="P409" s="101"/>
      <c r="Q409" s="6">
        <f t="shared" si="12"/>
        <v>0</v>
      </c>
      <c r="R409" s="6">
        <v>0</v>
      </c>
      <c r="S409">
        <v>0</v>
      </c>
      <c r="T409" s="6">
        <f t="shared" si="13"/>
        <v>0</v>
      </c>
    </row>
    <row r="410" spans="1:20" x14ac:dyDescent="0.25">
      <c r="A410" s="1">
        <v>2023</v>
      </c>
      <c r="B410" s="1" t="s">
        <v>11</v>
      </c>
      <c r="C410" s="1">
        <v>64</v>
      </c>
      <c r="D410" s="1" t="s">
        <v>184</v>
      </c>
      <c r="E410" s="1" t="s">
        <v>93</v>
      </c>
      <c r="F410" s="2">
        <v>0</v>
      </c>
      <c r="G410" s="2">
        <v>0</v>
      </c>
      <c r="H410" s="2">
        <v>0</v>
      </c>
      <c r="I410" s="2">
        <v>0</v>
      </c>
      <c r="J410" s="2">
        <v>0</v>
      </c>
      <c r="K410" s="2">
        <v>0</v>
      </c>
      <c r="L410" s="2">
        <v>0</v>
      </c>
      <c r="M410" s="2">
        <v>0</v>
      </c>
      <c r="N410" s="2">
        <v>0</v>
      </c>
      <c r="O410" s="300">
        <v>0</v>
      </c>
      <c r="P410" s="101"/>
      <c r="Q410" s="6">
        <f t="shared" si="12"/>
        <v>0</v>
      </c>
      <c r="R410" s="6">
        <v>0</v>
      </c>
      <c r="S410">
        <v>0</v>
      </c>
      <c r="T410" s="6">
        <f t="shared" si="13"/>
        <v>0</v>
      </c>
    </row>
    <row r="411" spans="1:20" x14ac:dyDescent="0.25">
      <c r="A411" s="1">
        <v>2023</v>
      </c>
      <c r="B411" s="1" t="s">
        <v>11</v>
      </c>
      <c r="C411" s="1">
        <v>64</v>
      </c>
      <c r="D411" s="1" t="s">
        <v>184</v>
      </c>
      <c r="E411" s="1" t="s">
        <v>145</v>
      </c>
      <c r="F411" s="2">
        <v>0</v>
      </c>
      <c r="G411" s="2">
        <v>0</v>
      </c>
      <c r="H411" s="2">
        <v>185471</v>
      </c>
      <c r="I411" s="2">
        <v>185471</v>
      </c>
      <c r="J411" s="2">
        <v>0</v>
      </c>
      <c r="K411" s="2">
        <v>0</v>
      </c>
      <c r="L411" s="2">
        <v>0</v>
      </c>
      <c r="M411" s="2">
        <v>185471</v>
      </c>
      <c r="N411" s="2">
        <v>185471</v>
      </c>
      <c r="O411" s="300">
        <v>0.7802</v>
      </c>
      <c r="P411" s="101"/>
      <c r="Q411" s="6">
        <f t="shared" si="12"/>
        <v>741884</v>
      </c>
      <c r="R411" s="6">
        <v>741884</v>
      </c>
      <c r="S411">
        <v>741884</v>
      </c>
      <c r="T411" s="6">
        <f t="shared" si="13"/>
        <v>0</v>
      </c>
    </row>
    <row r="412" spans="1:20" x14ac:dyDescent="0.25">
      <c r="A412" s="1">
        <v>2023</v>
      </c>
      <c r="B412" s="1" t="s">
        <v>11</v>
      </c>
      <c r="C412" s="1">
        <v>64</v>
      </c>
      <c r="D412" s="1" t="s">
        <v>184</v>
      </c>
      <c r="E412" s="1" t="s">
        <v>146</v>
      </c>
      <c r="F412" s="2">
        <v>0</v>
      </c>
      <c r="G412" s="2">
        <v>0</v>
      </c>
      <c r="H412" s="2">
        <v>0</v>
      </c>
      <c r="I412" s="2">
        <v>0</v>
      </c>
      <c r="J412" s="2">
        <v>0</v>
      </c>
      <c r="K412" s="2">
        <v>0</v>
      </c>
      <c r="L412" s="2">
        <v>0</v>
      </c>
      <c r="M412" s="2">
        <v>0</v>
      </c>
      <c r="N412" s="2">
        <v>0</v>
      </c>
      <c r="O412" s="300">
        <v>0</v>
      </c>
      <c r="P412" s="101"/>
      <c r="Q412" s="6">
        <f t="shared" si="12"/>
        <v>0</v>
      </c>
      <c r="R412" s="6">
        <v>0</v>
      </c>
      <c r="S412">
        <v>0</v>
      </c>
      <c r="T412" s="6">
        <f t="shared" si="13"/>
        <v>0</v>
      </c>
    </row>
    <row r="413" spans="1:20" x14ac:dyDescent="0.25">
      <c r="A413" s="1">
        <v>2023</v>
      </c>
      <c r="B413" s="1" t="s">
        <v>11</v>
      </c>
      <c r="C413" s="1">
        <v>64</v>
      </c>
      <c r="D413" s="1" t="s">
        <v>184</v>
      </c>
      <c r="E413" s="1" t="s">
        <v>99</v>
      </c>
      <c r="F413" s="2">
        <v>0</v>
      </c>
      <c r="G413" s="2">
        <v>0</v>
      </c>
      <c r="H413" s="2">
        <v>26750</v>
      </c>
      <c r="I413" s="2">
        <v>26750</v>
      </c>
      <c r="J413" s="2">
        <v>0</v>
      </c>
      <c r="K413" s="2">
        <v>0</v>
      </c>
      <c r="L413" s="2">
        <v>0</v>
      </c>
      <c r="M413" s="2">
        <v>26750</v>
      </c>
      <c r="N413" s="2">
        <v>26750</v>
      </c>
      <c r="O413" s="300">
        <v>0.1125</v>
      </c>
      <c r="P413" s="101"/>
      <c r="Q413" s="6">
        <f t="shared" si="12"/>
        <v>107000</v>
      </c>
      <c r="R413" s="6">
        <v>107000</v>
      </c>
      <c r="S413">
        <v>107000</v>
      </c>
      <c r="T413" s="6">
        <f t="shared" si="13"/>
        <v>0</v>
      </c>
    </row>
    <row r="414" spans="1:20" x14ac:dyDescent="0.25">
      <c r="A414" s="1">
        <v>2023</v>
      </c>
      <c r="B414" s="1" t="s">
        <v>11</v>
      </c>
      <c r="C414" s="1">
        <v>64</v>
      </c>
      <c r="D414" s="1" t="s">
        <v>184</v>
      </c>
      <c r="E414" s="1" t="s">
        <v>147</v>
      </c>
      <c r="F414" s="2">
        <v>0</v>
      </c>
      <c r="G414" s="2">
        <v>0</v>
      </c>
      <c r="H414" s="2">
        <v>0</v>
      </c>
      <c r="I414" s="2">
        <v>0</v>
      </c>
      <c r="J414" s="2">
        <v>0</v>
      </c>
      <c r="K414" s="2">
        <v>0</v>
      </c>
      <c r="L414" s="2">
        <v>0</v>
      </c>
      <c r="M414" s="2">
        <v>0</v>
      </c>
      <c r="N414" s="2">
        <v>0</v>
      </c>
      <c r="O414" s="300">
        <v>0</v>
      </c>
      <c r="P414" s="101"/>
      <c r="Q414" s="6">
        <f t="shared" si="12"/>
        <v>0</v>
      </c>
      <c r="R414" s="6">
        <v>0</v>
      </c>
      <c r="S414">
        <v>0</v>
      </c>
      <c r="T414" s="6">
        <f t="shared" si="13"/>
        <v>0</v>
      </c>
    </row>
    <row r="415" spans="1:20" x14ac:dyDescent="0.25">
      <c r="A415" s="1">
        <v>2023</v>
      </c>
      <c r="B415" s="1" t="s">
        <v>11</v>
      </c>
      <c r="C415" s="1">
        <v>64</v>
      </c>
      <c r="D415" s="1" t="s">
        <v>184</v>
      </c>
      <c r="E415" s="1" t="s">
        <v>148</v>
      </c>
      <c r="F415" s="2">
        <v>0</v>
      </c>
      <c r="G415" s="2">
        <v>0</v>
      </c>
      <c r="H415" s="2">
        <v>0</v>
      </c>
      <c r="I415" s="2">
        <v>0</v>
      </c>
      <c r="J415" s="2">
        <v>0</v>
      </c>
      <c r="K415" s="2">
        <v>0</v>
      </c>
      <c r="L415" s="2">
        <v>0</v>
      </c>
      <c r="M415" s="2">
        <v>0</v>
      </c>
      <c r="N415" s="2">
        <v>0</v>
      </c>
      <c r="O415" s="300">
        <v>0</v>
      </c>
      <c r="P415" s="101"/>
      <c r="Q415" s="6">
        <f t="shared" si="12"/>
        <v>0</v>
      </c>
      <c r="R415" s="6">
        <v>0</v>
      </c>
      <c r="S415">
        <v>0</v>
      </c>
      <c r="T415" s="6">
        <f t="shared" si="13"/>
        <v>0</v>
      </c>
    </row>
    <row r="416" spans="1:20" x14ac:dyDescent="0.25">
      <c r="A416" s="1">
        <v>2023</v>
      </c>
      <c r="B416" s="1" t="s">
        <v>11</v>
      </c>
      <c r="C416" s="1">
        <v>64</v>
      </c>
      <c r="D416" s="1" t="s">
        <v>184</v>
      </c>
      <c r="E416" s="1" t="s">
        <v>149</v>
      </c>
      <c r="F416" s="2">
        <v>0</v>
      </c>
      <c r="G416" s="2">
        <v>0</v>
      </c>
      <c r="H416" s="2">
        <v>0</v>
      </c>
      <c r="I416" s="2">
        <v>0</v>
      </c>
      <c r="J416" s="2">
        <v>0</v>
      </c>
      <c r="K416" s="2">
        <v>0</v>
      </c>
      <c r="L416" s="2">
        <v>0</v>
      </c>
      <c r="M416" s="2">
        <v>0</v>
      </c>
      <c r="N416" s="2">
        <v>0</v>
      </c>
      <c r="O416" s="300">
        <v>0</v>
      </c>
      <c r="P416" s="101"/>
      <c r="Q416" s="6">
        <f t="shared" si="12"/>
        <v>0</v>
      </c>
      <c r="R416" s="6">
        <v>0</v>
      </c>
      <c r="S416">
        <v>0</v>
      </c>
      <c r="T416" s="6">
        <f t="shared" si="13"/>
        <v>0</v>
      </c>
    </row>
    <row r="417" spans="1:20" x14ac:dyDescent="0.25">
      <c r="A417" s="1">
        <v>2023</v>
      </c>
      <c r="B417" s="1" t="s">
        <v>11</v>
      </c>
      <c r="C417" s="1">
        <v>64</v>
      </c>
      <c r="D417" s="1" t="s">
        <v>184</v>
      </c>
      <c r="E417" s="1" t="s">
        <v>150</v>
      </c>
      <c r="F417" s="2">
        <v>0</v>
      </c>
      <c r="G417" s="2">
        <v>0</v>
      </c>
      <c r="H417" s="2">
        <v>0</v>
      </c>
      <c r="I417" s="2">
        <v>0</v>
      </c>
      <c r="J417" s="2">
        <v>0</v>
      </c>
      <c r="K417" s="2">
        <v>0</v>
      </c>
      <c r="L417" s="2">
        <v>0</v>
      </c>
      <c r="M417" s="2">
        <v>0</v>
      </c>
      <c r="N417" s="2">
        <v>0</v>
      </c>
      <c r="O417" s="300">
        <v>0</v>
      </c>
      <c r="P417" s="101"/>
      <c r="Q417" s="6">
        <f t="shared" si="12"/>
        <v>0</v>
      </c>
      <c r="R417" s="6">
        <v>0</v>
      </c>
      <c r="S417">
        <v>0</v>
      </c>
      <c r="T417" s="6">
        <f t="shared" si="13"/>
        <v>0</v>
      </c>
    </row>
    <row r="418" spans="1:20" x14ac:dyDescent="0.25">
      <c r="A418" s="1">
        <v>2023</v>
      </c>
      <c r="B418" s="1" t="s">
        <v>11</v>
      </c>
      <c r="C418" s="1">
        <v>64</v>
      </c>
      <c r="D418" s="1" t="s">
        <v>184</v>
      </c>
      <c r="E418" s="1" t="s">
        <v>151</v>
      </c>
      <c r="F418" s="2">
        <v>0</v>
      </c>
      <c r="G418" s="2">
        <v>0</v>
      </c>
      <c r="H418" s="2">
        <v>0</v>
      </c>
      <c r="I418" s="2">
        <v>0</v>
      </c>
      <c r="J418" s="2">
        <v>0</v>
      </c>
      <c r="K418" s="2">
        <v>0</v>
      </c>
      <c r="L418" s="2">
        <v>0</v>
      </c>
      <c r="M418" s="2">
        <v>0</v>
      </c>
      <c r="N418" s="2">
        <v>0</v>
      </c>
      <c r="O418" s="300">
        <v>0</v>
      </c>
      <c r="P418" s="101"/>
      <c r="Q418" s="6">
        <f t="shared" si="12"/>
        <v>0</v>
      </c>
      <c r="R418" s="6">
        <v>0</v>
      </c>
      <c r="S418">
        <v>0</v>
      </c>
      <c r="T418" s="6">
        <f t="shared" si="13"/>
        <v>0</v>
      </c>
    </row>
    <row r="419" spans="1:20" x14ac:dyDescent="0.25">
      <c r="A419" s="1">
        <v>2023</v>
      </c>
      <c r="B419" s="1" t="s">
        <v>11</v>
      </c>
      <c r="C419" s="1">
        <v>64</v>
      </c>
      <c r="D419" s="1" t="s">
        <v>184</v>
      </c>
      <c r="E419" s="1" t="s">
        <v>152</v>
      </c>
      <c r="F419" s="2">
        <v>0</v>
      </c>
      <c r="G419" s="2">
        <v>0</v>
      </c>
      <c r="H419" s="2">
        <v>0</v>
      </c>
      <c r="I419" s="2">
        <v>0</v>
      </c>
      <c r="J419" s="2">
        <v>0</v>
      </c>
      <c r="K419" s="2">
        <v>0</v>
      </c>
      <c r="L419" s="2">
        <v>0</v>
      </c>
      <c r="M419" s="2">
        <v>0</v>
      </c>
      <c r="N419" s="2">
        <v>0</v>
      </c>
      <c r="O419" s="300">
        <v>0</v>
      </c>
      <c r="P419" s="101"/>
      <c r="Q419" s="6">
        <f t="shared" si="12"/>
        <v>0</v>
      </c>
      <c r="R419" s="6">
        <v>0</v>
      </c>
      <c r="S419">
        <v>0</v>
      </c>
      <c r="T419" s="6">
        <f t="shared" si="13"/>
        <v>0</v>
      </c>
    </row>
    <row r="420" spans="1:20" x14ac:dyDescent="0.25">
      <c r="A420" s="1">
        <v>2023</v>
      </c>
      <c r="B420" s="1" t="s">
        <v>11</v>
      </c>
      <c r="C420" s="1">
        <v>64</v>
      </c>
      <c r="D420" s="1" t="s">
        <v>184</v>
      </c>
      <c r="E420" s="1" t="s">
        <v>94</v>
      </c>
      <c r="F420" s="2">
        <v>0</v>
      </c>
      <c r="G420" s="2">
        <v>0</v>
      </c>
      <c r="H420" s="2">
        <v>0</v>
      </c>
      <c r="I420" s="2">
        <v>0</v>
      </c>
      <c r="J420" s="2">
        <v>0</v>
      </c>
      <c r="K420" s="2">
        <v>0</v>
      </c>
      <c r="L420" s="2">
        <v>0</v>
      </c>
      <c r="M420" s="2">
        <v>0</v>
      </c>
      <c r="N420" s="2">
        <v>0</v>
      </c>
      <c r="O420" s="300">
        <v>0</v>
      </c>
      <c r="P420" s="101"/>
      <c r="Q420" s="6">
        <f t="shared" si="12"/>
        <v>0</v>
      </c>
      <c r="R420" s="6">
        <v>0</v>
      </c>
      <c r="S420">
        <v>0</v>
      </c>
      <c r="T420" s="6">
        <f t="shared" si="13"/>
        <v>0</v>
      </c>
    </row>
    <row r="421" spans="1:20" x14ac:dyDescent="0.25">
      <c r="A421" s="1">
        <v>2023</v>
      </c>
      <c r="B421" s="1" t="s">
        <v>11</v>
      </c>
      <c r="C421" s="1">
        <v>64</v>
      </c>
      <c r="D421" s="1" t="s">
        <v>184</v>
      </c>
      <c r="E421" s="1" t="s">
        <v>157</v>
      </c>
      <c r="F421" s="2">
        <v>25510</v>
      </c>
      <c r="G421" s="2">
        <v>0</v>
      </c>
      <c r="H421" s="2">
        <v>0</v>
      </c>
      <c r="I421" s="2">
        <v>25510</v>
      </c>
      <c r="J421" s="2">
        <v>0</v>
      </c>
      <c r="K421" s="2">
        <v>0</v>
      </c>
      <c r="L421" s="2">
        <v>25510</v>
      </c>
      <c r="M421" s="2">
        <v>0</v>
      </c>
      <c r="N421" s="2">
        <v>25510</v>
      </c>
      <c r="O421" s="300">
        <v>0.10730000000000001</v>
      </c>
      <c r="P421" s="101"/>
      <c r="Q421" s="6">
        <f t="shared" si="12"/>
        <v>102040</v>
      </c>
      <c r="R421" s="6">
        <v>102040</v>
      </c>
      <c r="S421">
        <v>102040</v>
      </c>
      <c r="T421" s="6">
        <f t="shared" si="13"/>
        <v>0</v>
      </c>
    </row>
    <row r="422" spans="1:20" x14ac:dyDescent="0.25">
      <c r="A422" s="1">
        <v>2023</v>
      </c>
      <c r="B422" s="1" t="s">
        <v>11</v>
      </c>
      <c r="C422" s="1">
        <v>66</v>
      </c>
      <c r="D422" s="1" t="s">
        <v>185</v>
      </c>
      <c r="E422" s="1" t="s">
        <v>89</v>
      </c>
      <c r="F422" s="2">
        <v>0</v>
      </c>
      <c r="G422" s="2">
        <v>0</v>
      </c>
      <c r="H422" s="2">
        <v>0</v>
      </c>
      <c r="I422" s="2">
        <v>0</v>
      </c>
      <c r="J422" s="2">
        <v>0</v>
      </c>
      <c r="K422" s="2">
        <v>0</v>
      </c>
      <c r="L422" s="2">
        <v>0</v>
      </c>
      <c r="M422" s="2">
        <v>0</v>
      </c>
      <c r="N422" s="2">
        <v>0</v>
      </c>
      <c r="O422" s="300">
        <v>0</v>
      </c>
      <c r="P422" s="101"/>
      <c r="Q422" s="6">
        <f t="shared" si="12"/>
        <v>0</v>
      </c>
      <c r="R422" s="6">
        <v>0</v>
      </c>
      <c r="S422">
        <v>0</v>
      </c>
      <c r="T422" s="6">
        <f t="shared" si="13"/>
        <v>0</v>
      </c>
    </row>
    <row r="423" spans="1:20" x14ac:dyDescent="0.25">
      <c r="A423" s="1">
        <v>2023</v>
      </c>
      <c r="B423" s="1" t="s">
        <v>11</v>
      </c>
      <c r="C423" s="1">
        <v>66</v>
      </c>
      <c r="D423" s="1" t="s">
        <v>185</v>
      </c>
      <c r="E423" s="1" t="s">
        <v>88</v>
      </c>
      <c r="F423" s="2">
        <v>0</v>
      </c>
      <c r="G423" s="2">
        <v>0</v>
      </c>
      <c r="H423" s="2">
        <v>0</v>
      </c>
      <c r="I423" s="2">
        <v>0</v>
      </c>
      <c r="J423" s="2">
        <v>0</v>
      </c>
      <c r="K423" s="2">
        <v>0</v>
      </c>
      <c r="L423" s="2">
        <v>0</v>
      </c>
      <c r="M423" s="2">
        <v>0</v>
      </c>
      <c r="N423" s="2">
        <v>0</v>
      </c>
      <c r="O423" s="300">
        <v>0</v>
      </c>
      <c r="P423" s="101"/>
      <c r="Q423" s="6">
        <f t="shared" si="12"/>
        <v>0</v>
      </c>
      <c r="R423" s="6">
        <v>0</v>
      </c>
      <c r="S423">
        <v>0</v>
      </c>
      <c r="T423" s="6">
        <f t="shared" si="13"/>
        <v>0</v>
      </c>
    </row>
    <row r="424" spans="1:20" x14ac:dyDescent="0.25">
      <c r="A424" s="1">
        <v>2023</v>
      </c>
      <c r="B424" s="1" t="s">
        <v>11</v>
      </c>
      <c r="C424" s="1">
        <v>66</v>
      </c>
      <c r="D424" s="1" t="s">
        <v>185</v>
      </c>
      <c r="E424" s="1" t="s">
        <v>86</v>
      </c>
      <c r="F424" s="2">
        <v>0</v>
      </c>
      <c r="G424" s="2">
        <v>0</v>
      </c>
      <c r="H424" s="2">
        <v>0</v>
      </c>
      <c r="I424" s="2">
        <v>0</v>
      </c>
      <c r="J424" s="2">
        <v>0</v>
      </c>
      <c r="K424" s="2">
        <v>0</v>
      </c>
      <c r="L424" s="2">
        <v>0</v>
      </c>
      <c r="M424" s="2">
        <v>0</v>
      </c>
      <c r="N424" s="2">
        <v>0</v>
      </c>
      <c r="O424" s="300">
        <v>0</v>
      </c>
      <c r="P424" s="101"/>
      <c r="Q424" s="6">
        <f t="shared" si="12"/>
        <v>0</v>
      </c>
      <c r="R424" s="6">
        <v>0</v>
      </c>
      <c r="S424">
        <v>0</v>
      </c>
      <c r="T424" s="6">
        <f t="shared" si="13"/>
        <v>0</v>
      </c>
    </row>
    <row r="425" spans="1:20" x14ac:dyDescent="0.25">
      <c r="A425" s="1">
        <v>2023</v>
      </c>
      <c r="B425" s="1" t="s">
        <v>11</v>
      </c>
      <c r="C425" s="1">
        <v>66</v>
      </c>
      <c r="D425" s="1" t="s">
        <v>185</v>
      </c>
      <c r="E425" s="1" t="s">
        <v>93</v>
      </c>
      <c r="F425" s="2">
        <v>0</v>
      </c>
      <c r="G425" s="2">
        <v>0</v>
      </c>
      <c r="H425" s="2">
        <v>0</v>
      </c>
      <c r="I425" s="2">
        <v>0</v>
      </c>
      <c r="J425" s="2">
        <v>0</v>
      </c>
      <c r="K425" s="2">
        <v>0</v>
      </c>
      <c r="L425" s="2">
        <v>0</v>
      </c>
      <c r="M425" s="2">
        <v>0</v>
      </c>
      <c r="N425" s="2">
        <v>0</v>
      </c>
      <c r="O425" s="300">
        <v>0</v>
      </c>
      <c r="P425" s="101"/>
      <c r="Q425" s="6">
        <f t="shared" si="12"/>
        <v>0</v>
      </c>
      <c r="R425" s="6">
        <v>0</v>
      </c>
      <c r="S425">
        <v>0</v>
      </c>
      <c r="T425" s="6">
        <f t="shared" si="13"/>
        <v>0</v>
      </c>
    </row>
    <row r="426" spans="1:20" x14ac:dyDescent="0.25">
      <c r="A426" s="1">
        <v>2023</v>
      </c>
      <c r="B426" s="1" t="s">
        <v>11</v>
      </c>
      <c r="C426" s="1">
        <v>66</v>
      </c>
      <c r="D426" s="1" t="s">
        <v>185</v>
      </c>
      <c r="E426" s="1" t="s">
        <v>145</v>
      </c>
      <c r="F426" s="2">
        <v>0</v>
      </c>
      <c r="G426" s="2">
        <v>0</v>
      </c>
      <c r="H426" s="2">
        <v>51474</v>
      </c>
      <c r="I426" s="2">
        <v>51474</v>
      </c>
      <c r="J426" s="2">
        <v>0</v>
      </c>
      <c r="K426" s="2">
        <v>0</v>
      </c>
      <c r="L426" s="2">
        <v>0</v>
      </c>
      <c r="M426" s="2">
        <v>51474</v>
      </c>
      <c r="N426" s="2">
        <v>51474</v>
      </c>
      <c r="O426" s="300">
        <v>0.7802</v>
      </c>
      <c r="P426" s="101"/>
      <c r="Q426" s="6">
        <f t="shared" si="12"/>
        <v>205896</v>
      </c>
      <c r="R426" s="6">
        <v>205896</v>
      </c>
      <c r="S426">
        <v>205896</v>
      </c>
      <c r="T426" s="6">
        <f t="shared" si="13"/>
        <v>0</v>
      </c>
    </row>
    <row r="427" spans="1:20" x14ac:dyDescent="0.25">
      <c r="A427" s="1">
        <v>2023</v>
      </c>
      <c r="B427" s="1" t="s">
        <v>11</v>
      </c>
      <c r="C427" s="1">
        <v>66</v>
      </c>
      <c r="D427" s="1" t="s">
        <v>185</v>
      </c>
      <c r="E427" s="1" t="s">
        <v>146</v>
      </c>
      <c r="F427" s="2">
        <v>0</v>
      </c>
      <c r="G427" s="2">
        <v>0</v>
      </c>
      <c r="H427" s="2">
        <v>0</v>
      </c>
      <c r="I427" s="2">
        <v>0</v>
      </c>
      <c r="J427" s="2">
        <v>0</v>
      </c>
      <c r="K427" s="2">
        <v>0</v>
      </c>
      <c r="L427" s="2">
        <v>0</v>
      </c>
      <c r="M427" s="2">
        <v>0</v>
      </c>
      <c r="N427" s="2">
        <v>0</v>
      </c>
      <c r="O427" s="300">
        <v>0</v>
      </c>
      <c r="P427" s="101"/>
      <c r="Q427" s="6">
        <f t="shared" si="12"/>
        <v>0</v>
      </c>
      <c r="R427" s="6">
        <v>0</v>
      </c>
      <c r="S427">
        <v>0</v>
      </c>
      <c r="T427" s="6">
        <f t="shared" si="13"/>
        <v>0</v>
      </c>
    </row>
    <row r="428" spans="1:20" x14ac:dyDescent="0.25">
      <c r="A428" s="1">
        <v>2023</v>
      </c>
      <c r="B428" s="1" t="s">
        <v>11</v>
      </c>
      <c r="C428" s="1">
        <v>66</v>
      </c>
      <c r="D428" s="1" t="s">
        <v>185</v>
      </c>
      <c r="E428" s="1" t="s">
        <v>99</v>
      </c>
      <c r="F428" s="2">
        <v>0</v>
      </c>
      <c r="G428" s="2">
        <v>0</v>
      </c>
      <c r="H428" s="2">
        <v>7424</v>
      </c>
      <c r="I428" s="2">
        <v>7424</v>
      </c>
      <c r="J428" s="2">
        <v>0</v>
      </c>
      <c r="K428" s="2">
        <v>0</v>
      </c>
      <c r="L428" s="2">
        <v>0</v>
      </c>
      <c r="M428" s="2">
        <v>7424</v>
      </c>
      <c r="N428" s="2">
        <v>7424</v>
      </c>
      <c r="O428" s="300">
        <v>0.1125</v>
      </c>
      <c r="P428" s="101"/>
      <c r="Q428" s="6">
        <f t="shared" si="12"/>
        <v>29696</v>
      </c>
      <c r="R428" s="6">
        <v>29696</v>
      </c>
      <c r="S428">
        <v>29696</v>
      </c>
      <c r="T428" s="6">
        <f t="shared" si="13"/>
        <v>0</v>
      </c>
    </row>
    <row r="429" spans="1:20" x14ac:dyDescent="0.25">
      <c r="A429" s="1">
        <v>2023</v>
      </c>
      <c r="B429" s="1" t="s">
        <v>11</v>
      </c>
      <c r="C429" s="1">
        <v>66</v>
      </c>
      <c r="D429" s="1" t="s">
        <v>185</v>
      </c>
      <c r="E429" s="1" t="s">
        <v>147</v>
      </c>
      <c r="F429" s="2">
        <v>0</v>
      </c>
      <c r="G429" s="2">
        <v>0</v>
      </c>
      <c r="H429" s="2">
        <v>0</v>
      </c>
      <c r="I429" s="2">
        <v>0</v>
      </c>
      <c r="J429" s="2">
        <v>0</v>
      </c>
      <c r="K429" s="2">
        <v>0</v>
      </c>
      <c r="L429" s="2">
        <v>0</v>
      </c>
      <c r="M429" s="2">
        <v>0</v>
      </c>
      <c r="N429" s="2">
        <v>0</v>
      </c>
      <c r="O429" s="300">
        <v>0</v>
      </c>
      <c r="P429" s="101"/>
      <c r="Q429" s="6">
        <f t="shared" si="12"/>
        <v>0</v>
      </c>
      <c r="R429" s="6">
        <v>0</v>
      </c>
      <c r="S429">
        <v>0</v>
      </c>
      <c r="T429" s="6">
        <f t="shared" si="13"/>
        <v>0</v>
      </c>
    </row>
    <row r="430" spans="1:20" x14ac:dyDescent="0.25">
      <c r="A430" s="1">
        <v>2023</v>
      </c>
      <c r="B430" s="1" t="s">
        <v>11</v>
      </c>
      <c r="C430" s="1">
        <v>66</v>
      </c>
      <c r="D430" s="1" t="s">
        <v>185</v>
      </c>
      <c r="E430" s="1" t="s">
        <v>148</v>
      </c>
      <c r="F430" s="2">
        <v>0</v>
      </c>
      <c r="G430" s="2">
        <v>0</v>
      </c>
      <c r="H430" s="2">
        <v>0</v>
      </c>
      <c r="I430" s="2">
        <v>0</v>
      </c>
      <c r="J430" s="2">
        <v>0</v>
      </c>
      <c r="K430" s="2">
        <v>0</v>
      </c>
      <c r="L430" s="2">
        <v>0</v>
      </c>
      <c r="M430" s="2">
        <v>0</v>
      </c>
      <c r="N430" s="2">
        <v>0</v>
      </c>
      <c r="O430" s="300">
        <v>0</v>
      </c>
      <c r="P430" s="101"/>
      <c r="Q430" s="6">
        <f t="shared" si="12"/>
        <v>0</v>
      </c>
      <c r="R430" s="6">
        <v>0</v>
      </c>
      <c r="S430">
        <v>0</v>
      </c>
      <c r="T430" s="6">
        <f t="shared" si="13"/>
        <v>0</v>
      </c>
    </row>
    <row r="431" spans="1:20" x14ac:dyDescent="0.25">
      <c r="A431" s="1">
        <v>2023</v>
      </c>
      <c r="B431" s="1" t="s">
        <v>11</v>
      </c>
      <c r="C431" s="1">
        <v>66</v>
      </c>
      <c r="D431" s="1" t="s">
        <v>185</v>
      </c>
      <c r="E431" s="1" t="s">
        <v>149</v>
      </c>
      <c r="F431" s="2">
        <v>0</v>
      </c>
      <c r="G431" s="2">
        <v>0</v>
      </c>
      <c r="H431" s="2">
        <v>0</v>
      </c>
      <c r="I431" s="2">
        <v>0</v>
      </c>
      <c r="J431" s="2">
        <v>0</v>
      </c>
      <c r="K431" s="2">
        <v>0</v>
      </c>
      <c r="L431" s="2">
        <v>0</v>
      </c>
      <c r="M431" s="2">
        <v>0</v>
      </c>
      <c r="N431" s="2">
        <v>0</v>
      </c>
      <c r="O431" s="300">
        <v>0</v>
      </c>
      <c r="P431" s="101"/>
      <c r="Q431" s="6">
        <f t="shared" si="12"/>
        <v>0</v>
      </c>
      <c r="R431" s="6">
        <v>0</v>
      </c>
      <c r="S431">
        <v>0</v>
      </c>
      <c r="T431" s="6">
        <f t="shared" si="13"/>
        <v>0</v>
      </c>
    </row>
    <row r="432" spans="1:20" x14ac:dyDescent="0.25">
      <c r="A432" s="1">
        <v>2023</v>
      </c>
      <c r="B432" s="1" t="s">
        <v>11</v>
      </c>
      <c r="C432" s="1">
        <v>66</v>
      </c>
      <c r="D432" s="1" t="s">
        <v>185</v>
      </c>
      <c r="E432" s="1" t="s">
        <v>150</v>
      </c>
      <c r="F432" s="2">
        <v>0</v>
      </c>
      <c r="G432" s="2">
        <v>0</v>
      </c>
      <c r="H432" s="2">
        <v>0</v>
      </c>
      <c r="I432" s="2">
        <v>0</v>
      </c>
      <c r="J432" s="2">
        <v>0</v>
      </c>
      <c r="K432" s="2">
        <v>0</v>
      </c>
      <c r="L432" s="2">
        <v>0</v>
      </c>
      <c r="M432" s="2">
        <v>0</v>
      </c>
      <c r="N432" s="2">
        <v>0</v>
      </c>
      <c r="O432" s="300">
        <v>0</v>
      </c>
      <c r="P432" s="101"/>
      <c r="Q432" s="6">
        <f t="shared" si="12"/>
        <v>0</v>
      </c>
      <c r="R432" s="6">
        <v>0</v>
      </c>
      <c r="S432">
        <v>0</v>
      </c>
      <c r="T432" s="6">
        <f t="shared" si="13"/>
        <v>0</v>
      </c>
    </row>
    <row r="433" spans="1:20" x14ac:dyDescent="0.25">
      <c r="A433" s="1">
        <v>2023</v>
      </c>
      <c r="B433" s="1" t="s">
        <v>11</v>
      </c>
      <c r="C433" s="1">
        <v>66</v>
      </c>
      <c r="D433" s="1" t="s">
        <v>185</v>
      </c>
      <c r="E433" s="1" t="s">
        <v>151</v>
      </c>
      <c r="F433" s="2">
        <v>0</v>
      </c>
      <c r="G433" s="2">
        <v>0</v>
      </c>
      <c r="H433" s="2">
        <v>0</v>
      </c>
      <c r="I433" s="2">
        <v>0</v>
      </c>
      <c r="J433" s="2">
        <v>0</v>
      </c>
      <c r="K433" s="2">
        <v>0</v>
      </c>
      <c r="L433" s="2">
        <v>0</v>
      </c>
      <c r="M433" s="2">
        <v>0</v>
      </c>
      <c r="N433" s="2">
        <v>0</v>
      </c>
      <c r="O433" s="300">
        <v>0</v>
      </c>
      <c r="P433" s="101"/>
      <c r="Q433" s="6">
        <f t="shared" si="12"/>
        <v>0</v>
      </c>
      <c r="R433" s="6">
        <v>0</v>
      </c>
      <c r="S433">
        <v>0</v>
      </c>
      <c r="T433" s="6">
        <f t="shared" si="13"/>
        <v>0</v>
      </c>
    </row>
    <row r="434" spans="1:20" x14ac:dyDescent="0.25">
      <c r="A434" s="1">
        <v>2023</v>
      </c>
      <c r="B434" s="1" t="s">
        <v>11</v>
      </c>
      <c r="C434" s="1">
        <v>66</v>
      </c>
      <c r="D434" s="1" t="s">
        <v>185</v>
      </c>
      <c r="E434" s="1" t="s">
        <v>152</v>
      </c>
      <c r="F434" s="2">
        <v>0</v>
      </c>
      <c r="G434" s="2">
        <v>0</v>
      </c>
      <c r="H434" s="2">
        <v>0</v>
      </c>
      <c r="I434" s="2">
        <v>0</v>
      </c>
      <c r="J434" s="2">
        <v>0</v>
      </c>
      <c r="K434" s="2">
        <v>0</v>
      </c>
      <c r="L434" s="2">
        <v>0</v>
      </c>
      <c r="M434" s="2">
        <v>0</v>
      </c>
      <c r="N434" s="2">
        <v>0</v>
      </c>
      <c r="O434" s="300">
        <v>0</v>
      </c>
      <c r="P434" s="101"/>
      <c r="Q434" s="6">
        <f t="shared" si="12"/>
        <v>0</v>
      </c>
      <c r="R434" s="6">
        <v>0</v>
      </c>
      <c r="S434">
        <v>0</v>
      </c>
      <c r="T434" s="6">
        <f t="shared" si="13"/>
        <v>0</v>
      </c>
    </row>
    <row r="435" spans="1:20" x14ac:dyDescent="0.25">
      <c r="A435" s="1">
        <v>2023</v>
      </c>
      <c r="B435" s="1" t="s">
        <v>11</v>
      </c>
      <c r="C435" s="1">
        <v>66</v>
      </c>
      <c r="D435" s="1" t="s">
        <v>185</v>
      </c>
      <c r="E435" s="1" t="s">
        <v>94</v>
      </c>
      <c r="F435" s="2">
        <v>0</v>
      </c>
      <c r="G435" s="2">
        <v>0</v>
      </c>
      <c r="H435" s="2">
        <v>0</v>
      </c>
      <c r="I435" s="2">
        <v>0</v>
      </c>
      <c r="J435" s="2">
        <v>0</v>
      </c>
      <c r="K435" s="2">
        <v>0</v>
      </c>
      <c r="L435" s="2">
        <v>0</v>
      </c>
      <c r="M435" s="2">
        <v>0</v>
      </c>
      <c r="N435" s="2">
        <v>0</v>
      </c>
      <c r="O435" s="300">
        <v>0</v>
      </c>
      <c r="P435" s="101"/>
      <c r="Q435" s="6">
        <f t="shared" si="12"/>
        <v>0</v>
      </c>
      <c r="R435" s="6">
        <v>0</v>
      </c>
      <c r="S435">
        <v>0</v>
      </c>
      <c r="T435" s="6">
        <f t="shared" si="13"/>
        <v>0</v>
      </c>
    </row>
    <row r="436" spans="1:20" x14ac:dyDescent="0.25">
      <c r="A436" s="1">
        <v>2023</v>
      </c>
      <c r="B436" s="1" t="s">
        <v>11</v>
      </c>
      <c r="C436" s="1">
        <v>66</v>
      </c>
      <c r="D436" s="1" t="s">
        <v>185</v>
      </c>
      <c r="E436" s="1" t="s">
        <v>157</v>
      </c>
      <c r="F436" s="2">
        <v>7080</v>
      </c>
      <c r="G436" s="2">
        <v>0</v>
      </c>
      <c r="H436" s="2">
        <v>0</v>
      </c>
      <c r="I436" s="2">
        <v>7080</v>
      </c>
      <c r="J436" s="2">
        <v>0</v>
      </c>
      <c r="K436" s="2">
        <v>0</v>
      </c>
      <c r="L436" s="2">
        <v>7080</v>
      </c>
      <c r="M436" s="2">
        <v>0</v>
      </c>
      <c r="N436" s="2">
        <v>7080</v>
      </c>
      <c r="O436" s="300">
        <v>0.10730000000000001</v>
      </c>
      <c r="P436" s="101"/>
      <c r="Q436" s="6">
        <f t="shared" si="12"/>
        <v>28320</v>
      </c>
      <c r="R436" s="6">
        <v>28320</v>
      </c>
      <c r="S436">
        <v>28320</v>
      </c>
      <c r="T436" s="6">
        <f t="shared" si="13"/>
        <v>0</v>
      </c>
    </row>
    <row r="437" spans="1:20" x14ac:dyDescent="0.25">
      <c r="A437" s="1">
        <v>2023</v>
      </c>
      <c r="B437" s="1" t="s">
        <v>11</v>
      </c>
      <c r="C437" s="1">
        <v>69</v>
      </c>
      <c r="D437" s="1" t="s">
        <v>186</v>
      </c>
      <c r="E437" s="1" t="s">
        <v>89</v>
      </c>
      <c r="F437" s="2">
        <v>0</v>
      </c>
      <c r="G437" s="2">
        <v>0</v>
      </c>
      <c r="H437" s="2">
        <v>0</v>
      </c>
      <c r="I437" s="2">
        <v>0</v>
      </c>
      <c r="J437" s="2">
        <v>0</v>
      </c>
      <c r="K437" s="2">
        <v>0</v>
      </c>
      <c r="L437" s="2">
        <v>0</v>
      </c>
      <c r="M437" s="2">
        <v>0</v>
      </c>
      <c r="N437" s="2">
        <v>0</v>
      </c>
      <c r="O437" s="300">
        <v>0</v>
      </c>
      <c r="P437" s="101"/>
      <c r="Q437" s="6">
        <f t="shared" si="12"/>
        <v>0</v>
      </c>
      <c r="R437" s="6">
        <v>0</v>
      </c>
      <c r="S437">
        <v>0</v>
      </c>
      <c r="T437" s="6">
        <f t="shared" si="13"/>
        <v>0</v>
      </c>
    </row>
    <row r="438" spans="1:20" x14ac:dyDescent="0.25">
      <c r="A438" s="1">
        <v>2023</v>
      </c>
      <c r="B438" s="1" t="s">
        <v>11</v>
      </c>
      <c r="C438" s="1">
        <v>69</v>
      </c>
      <c r="D438" s="1" t="s">
        <v>186</v>
      </c>
      <c r="E438" s="1" t="s">
        <v>88</v>
      </c>
      <c r="F438" s="2">
        <v>0</v>
      </c>
      <c r="G438" s="2">
        <v>0</v>
      </c>
      <c r="H438" s="2">
        <v>0</v>
      </c>
      <c r="I438" s="2">
        <v>0</v>
      </c>
      <c r="J438" s="2">
        <v>0</v>
      </c>
      <c r="K438" s="2">
        <v>0</v>
      </c>
      <c r="L438" s="2">
        <v>0</v>
      </c>
      <c r="M438" s="2">
        <v>0</v>
      </c>
      <c r="N438" s="2">
        <v>0</v>
      </c>
      <c r="O438" s="300">
        <v>0</v>
      </c>
      <c r="P438" s="101"/>
      <c r="Q438" s="6">
        <f t="shared" si="12"/>
        <v>0</v>
      </c>
      <c r="R438" s="6">
        <v>0</v>
      </c>
      <c r="S438">
        <v>0</v>
      </c>
      <c r="T438" s="6">
        <f t="shared" si="13"/>
        <v>0</v>
      </c>
    </row>
    <row r="439" spans="1:20" x14ac:dyDescent="0.25">
      <c r="A439" s="1">
        <v>2023</v>
      </c>
      <c r="B439" s="1" t="s">
        <v>11</v>
      </c>
      <c r="C439" s="1">
        <v>69</v>
      </c>
      <c r="D439" s="1" t="s">
        <v>186</v>
      </c>
      <c r="E439" s="1" t="s">
        <v>86</v>
      </c>
      <c r="F439" s="2">
        <v>0</v>
      </c>
      <c r="G439" s="2">
        <v>0</v>
      </c>
      <c r="H439" s="2">
        <v>0</v>
      </c>
      <c r="I439" s="2">
        <v>0</v>
      </c>
      <c r="J439" s="2">
        <v>0</v>
      </c>
      <c r="K439" s="2">
        <v>0</v>
      </c>
      <c r="L439" s="2">
        <v>0</v>
      </c>
      <c r="M439" s="2">
        <v>0</v>
      </c>
      <c r="N439" s="2">
        <v>0</v>
      </c>
      <c r="O439" s="300">
        <v>0</v>
      </c>
      <c r="P439" s="101"/>
      <c r="Q439" s="6">
        <f t="shared" si="12"/>
        <v>0</v>
      </c>
      <c r="R439" s="6">
        <v>0</v>
      </c>
      <c r="S439">
        <v>0</v>
      </c>
      <c r="T439" s="6">
        <f t="shared" si="13"/>
        <v>0</v>
      </c>
    </row>
    <row r="440" spans="1:20" x14ac:dyDescent="0.25">
      <c r="A440" s="1">
        <v>2023</v>
      </c>
      <c r="B440" s="1" t="s">
        <v>11</v>
      </c>
      <c r="C440" s="1">
        <v>69</v>
      </c>
      <c r="D440" s="1" t="s">
        <v>186</v>
      </c>
      <c r="E440" s="1" t="s">
        <v>93</v>
      </c>
      <c r="F440" s="2">
        <v>0</v>
      </c>
      <c r="G440" s="2">
        <v>0</v>
      </c>
      <c r="H440" s="2">
        <v>0</v>
      </c>
      <c r="I440" s="2">
        <v>0</v>
      </c>
      <c r="J440" s="2">
        <v>0</v>
      </c>
      <c r="K440" s="2">
        <v>0</v>
      </c>
      <c r="L440" s="2">
        <v>0</v>
      </c>
      <c r="M440" s="2">
        <v>0</v>
      </c>
      <c r="N440" s="2">
        <v>0</v>
      </c>
      <c r="O440" s="300">
        <v>0</v>
      </c>
      <c r="P440" s="101"/>
      <c r="Q440" s="6">
        <f t="shared" si="12"/>
        <v>0</v>
      </c>
      <c r="R440" s="6">
        <v>0</v>
      </c>
      <c r="S440">
        <v>0</v>
      </c>
      <c r="T440" s="6">
        <f t="shared" si="13"/>
        <v>0</v>
      </c>
    </row>
    <row r="441" spans="1:20" x14ac:dyDescent="0.25">
      <c r="A441" s="1">
        <v>2023</v>
      </c>
      <c r="B441" s="1" t="s">
        <v>11</v>
      </c>
      <c r="C441" s="1">
        <v>69</v>
      </c>
      <c r="D441" s="1" t="s">
        <v>186</v>
      </c>
      <c r="E441" s="1" t="s">
        <v>145</v>
      </c>
      <c r="F441" s="2">
        <v>0</v>
      </c>
      <c r="G441" s="2">
        <v>0</v>
      </c>
      <c r="H441" s="2">
        <v>220</v>
      </c>
      <c r="I441" s="2">
        <v>220</v>
      </c>
      <c r="J441" s="2">
        <v>0</v>
      </c>
      <c r="K441" s="2">
        <v>0</v>
      </c>
      <c r="L441" s="2">
        <v>0</v>
      </c>
      <c r="M441" s="2">
        <v>220</v>
      </c>
      <c r="N441" s="2">
        <v>220</v>
      </c>
      <c r="O441" s="300">
        <v>0.76919999999999999</v>
      </c>
      <c r="P441" s="101"/>
      <c r="Q441" s="6">
        <f t="shared" si="12"/>
        <v>880</v>
      </c>
      <c r="R441" s="6">
        <v>880</v>
      </c>
      <c r="S441">
        <v>880</v>
      </c>
      <c r="T441" s="6">
        <f t="shared" si="13"/>
        <v>0</v>
      </c>
    </row>
    <row r="442" spans="1:20" x14ac:dyDescent="0.25">
      <c r="A442" s="1">
        <v>2023</v>
      </c>
      <c r="B442" s="1" t="s">
        <v>11</v>
      </c>
      <c r="C442" s="1">
        <v>69</v>
      </c>
      <c r="D442" s="1" t="s">
        <v>186</v>
      </c>
      <c r="E442" s="1" t="s">
        <v>146</v>
      </c>
      <c r="F442" s="2">
        <v>0</v>
      </c>
      <c r="G442" s="2">
        <v>0</v>
      </c>
      <c r="H442" s="2">
        <v>0</v>
      </c>
      <c r="I442" s="2">
        <v>0</v>
      </c>
      <c r="J442" s="2">
        <v>0</v>
      </c>
      <c r="K442" s="2">
        <v>0</v>
      </c>
      <c r="L442" s="2">
        <v>0</v>
      </c>
      <c r="M442" s="2">
        <v>0</v>
      </c>
      <c r="N442" s="2">
        <v>0</v>
      </c>
      <c r="O442" s="300">
        <v>0</v>
      </c>
      <c r="P442" s="101"/>
      <c r="Q442" s="6">
        <f t="shared" si="12"/>
        <v>0</v>
      </c>
      <c r="R442" s="6">
        <v>0</v>
      </c>
      <c r="S442">
        <v>0</v>
      </c>
      <c r="T442" s="6">
        <f t="shared" si="13"/>
        <v>0</v>
      </c>
    </row>
    <row r="443" spans="1:20" x14ac:dyDescent="0.25">
      <c r="A443" s="1">
        <v>2023</v>
      </c>
      <c r="B443" s="1" t="s">
        <v>11</v>
      </c>
      <c r="C443" s="1">
        <v>69</v>
      </c>
      <c r="D443" s="1" t="s">
        <v>186</v>
      </c>
      <c r="E443" s="1" t="s">
        <v>99</v>
      </c>
      <c r="F443" s="2">
        <v>0</v>
      </c>
      <c r="G443" s="2">
        <v>0</v>
      </c>
      <c r="H443" s="2">
        <v>32</v>
      </c>
      <c r="I443" s="2">
        <v>32</v>
      </c>
      <c r="J443" s="2">
        <v>0</v>
      </c>
      <c r="K443" s="2">
        <v>0</v>
      </c>
      <c r="L443" s="2">
        <v>0</v>
      </c>
      <c r="M443" s="2">
        <v>32</v>
      </c>
      <c r="N443" s="2">
        <v>32</v>
      </c>
      <c r="O443" s="300">
        <v>0.1109</v>
      </c>
      <c r="P443" s="101"/>
      <c r="Q443" s="6">
        <f t="shared" si="12"/>
        <v>128</v>
      </c>
      <c r="R443" s="6">
        <v>128</v>
      </c>
      <c r="S443">
        <v>128</v>
      </c>
      <c r="T443" s="6">
        <f t="shared" si="13"/>
        <v>0</v>
      </c>
    </row>
    <row r="444" spans="1:20" x14ac:dyDescent="0.25">
      <c r="A444" s="1">
        <v>2023</v>
      </c>
      <c r="B444" s="1" t="s">
        <v>11</v>
      </c>
      <c r="C444" s="1">
        <v>69</v>
      </c>
      <c r="D444" s="1" t="s">
        <v>186</v>
      </c>
      <c r="E444" s="1" t="s">
        <v>147</v>
      </c>
      <c r="F444" s="2">
        <v>0</v>
      </c>
      <c r="G444" s="2">
        <v>0</v>
      </c>
      <c r="H444" s="2">
        <v>0</v>
      </c>
      <c r="I444" s="2">
        <v>0</v>
      </c>
      <c r="J444" s="2">
        <v>0</v>
      </c>
      <c r="K444" s="2">
        <v>0</v>
      </c>
      <c r="L444" s="2">
        <v>0</v>
      </c>
      <c r="M444" s="2">
        <v>0</v>
      </c>
      <c r="N444" s="2">
        <v>0</v>
      </c>
      <c r="O444" s="300">
        <v>0</v>
      </c>
      <c r="P444" s="101"/>
      <c r="Q444" s="6">
        <f t="shared" si="12"/>
        <v>0</v>
      </c>
      <c r="R444" s="6">
        <v>0</v>
      </c>
      <c r="S444">
        <v>0</v>
      </c>
      <c r="T444" s="6">
        <f t="shared" si="13"/>
        <v>0</v>
      </c>
    </row>
    <row r="445" spans="1:20" x14ac:dyDescent="0.25">
      <c r="A445" s="1">
        <v>2023</v>
      </c>
      <c r="B445" s="1" t="s">
        <v>11</v>
      </c>
      <c r="C445" s="1">
        <v>69</v>
      </c>
      <c r="D445" s="1" t="s">
        <v>186</v>
      </c>
      <c r="E445" s="1" t="s">
        <v>148</v>
      </c>
      <c r="F445" s="2">
        <v>0</v>
      </c>
      <c r="G445" s="2">
        <v>0</v>
      </c>
      <c r="H445" s="2">
        <v>0</v>
      </c>
      <c r="I445" s="2">
        <v>0</v>
      </c>
      <c r="J445" s="2">
        <v>0</v>
      </c>
      <c r="K445" s="2">
        <v>0</v>
      </c>
      <c r="L445" s="2">
        <v>0</v>
      </c>
      <c r="M445" s="2">
        <v>0</v>
      </c>
      <c r="N445" s="2">
        <v>0</v>
      </c>
      <c r="O445" s="300">
        <v>0</v>
      </c>
      <c r="P445" s="101"/>
      <c r="Q445" s="6">
        <f t="shared" si="12"/>
        <v>0</v>
      </c>
      <c r="R445" s="6">
        <v>0</v>
      </c>
      <c r="S445">
        <v>0</v>
      </c>
      <c r="T445" s="6">
        <f t="shared" si="13"/>
        <v>0</v>
      </c>
    </row>
    <row r="446" spans="1:20" x14ac:dyDescent="0.25">
      <c r="A446" s="1">
        <v>2023</v>
      </c>
      <c r="B446" s="1" t="s">
        <v>11</v>
      </c>
      <c r="C446" s="1">
        <v>69</v>
      </c>
      <c r="D446" s="1" t="s">
        <v>186</v>
      </c>
      <c r="E446" s="1" t="s">
        <v>149</v>
      </c>
      <c r="F446" s="2">
        <v>0</v>
      </c>
      <c r="G446" s="2">
        <v>0</v>
      </c>
      <c r="H446" s="2">
        <v>0</v>
      </c>
      <c r="I446" s="2">
        <v>0</v>
      </c>
      <c r="J446" s="2">
        <v>0</v>
      </c>
      <c r="K446" s="2">
        <v>0</v>
      </c>
      <c r="L446" s="2">
        <v>0</v>
      </c>
      <c r="M446" s="2">
        <v>0</v>
      </c>
      <c r="N446" s="2">
        <v>0</v>
      </c>
      <c r="O446" s="300">
        <v>0</v>
      </c>
      <c r="P446" s="101"/>
      <c r="Q446" s="6">
        <f t="shared" si="12"/>
        <v>0</v>
      </c>
      <c r="R446" s="6">
        <v>0</v>
      </c>
      <c r="S446">
        <v>0</v>
      </c>
      <c r="T446" s="6">
        <f t="shared" si="13"/>
        <v>0</v>
      </c>
    </row>
    <row r="447" spans="1:20" x14ac:dyDescent="0.25">
      <c r="A447" s="1">
        <v>2023</v>
      </c>
      <c r="B447" s="1" t="s">
        <v>11</v>
      </c>
      <c r="C447" s="1">
        <v>69</v>
      </c>
      <c r="D447" s="1" t="s">
        <v>186</v>
      </c>
      <c r="E447" s="1" t="s">
        <v>150</v>
      </c>
      <c r="F447" s="2">
        <v>0</v>
      </c>
      <c r="G447" s="2">
        <v>0</v>
      </c>
      <c r="H447" s="2">
        <v>0</v>
      </c>
      <c r="I447" s="2">
        <v>0</v>
      </c>
      <c r="J447" s="2">
        <v>0</v>
      </c>
      <c r="K447" s="2">
        <v>0</v>
      </c>
      <c r="L447" s="2">
        <v>0</v>
      </c>
      <c r="M447" s="2">
        <v>0</v>
      </c>
      <c r="N447" s="2">
        <v>0</v>
      </c>
      <c r="O447" s="300">
        <v>0</v>
      </c>
      <c r="P447" s="101"/>
      <c r="Q447" s="6">
        <f t="shared" si="12"/>
        <v>0</v>
      </c>
      <c r="R447" s="6">
        <v>0</v>
      </c>
      <c r="S447">
        <v>0</v>
      </c>
      <c r="T447" s="6">
        <f t="shared" si="13"/>
        <v>0</v>
      </c>
    </row>
    <row r="448" spans="1:20" x14ac:dyDescent="0.25">
      <c r="A448" s="1">
        <v>2023</v>
      </c>
      <c r="B448" s="1" t="s">
        <v>11</v>
      </c>
      <c r="C448" s="1">
        <v>69</v>
      </c>
      <c r="D448" s="1" t="s">
        <v>186</v>
      </c>
      <c r="E448" s="1" t="s">
        <v>151</v>
      </c>
      <c r="F448" s="2">
        <v>0</v>
      </c>
      <c r="G448" s="2">
        <v>0</v>
      </c>
      <c r="H448" s="2">
        <v>0</v>
      </c>
      <c r="I448" s="2">
        <v>0</v>
      </c>
      <c r="J448" s="2">
        <v>0</v>
      </c>
      <c r="K448" s="2">
        <v>0</v>
      </c>
      <c r="L448" s="2">
        <v>0</v>
      </c>
      <c r="M448" s="2">
        <v>0</v>
      </c>
      <c r="N448" s="2">
        <v>0</v>
      </c>
      <c r="O448" s="300">
        <v>0</v>
      </c>
      <c r="P448" s="101"/>
      <c r="Q448" s="6">
        <f t="shared" si="12"/>
        <v>0</v>
      </c>
      <c r="R448" s="6">
        <v>0</v>
      </c>
      <c r="S448">
        <v>0</v>
      </c>
      <c r="T448" s="6">
        <f t="shared" si="13"/>
        <v>0</v>
      </c>
    </row>
    <row r="449" spans="1:20" x14ac:dyDescent="0.25">
      <c r="A449" s="1">
        <v>2023</v>
      </c>
      <c r="B449" s="1" t="s">
        <v>11</v>
      </c>
      <c r="C449" s="1">
        <v>69</v>
      </c>
      <c r="D449" s="1" t="s">
        <v>186</v>
      </c>
      <c r="E449" s="1" t="s">
        <v>152</v>
      </c>
      <c r="F449" s="2">
        <v>0</v>
      </c>
      <c r="G449" s="2">
        <v>0</v>
      </c>
      <c r="H449" s="2">
        <v>0</v>
      </c>
      <c r="I449" s="2">
        <v>0</v>
      </c>
      <c r="J449" s="2">
        <v>0</v>
      </c>
      <c r="K449" s="2">
        <v>0</v>
      </c>
      <c r="L449" s="2">
        <v>0</v>
      </c>
      <c r="M449" s="2">
        <v>0</v>
      </c>
      <c r="N449" s="2">
        <v>0</v>
      </c>
      <c r="O449" s="300">
        <v>0</v>
      </c>
      <c r="P449" s="101"/>
      <c r="Q449" s="6">
        <f t="shared" si="12"/>
        <v>0</v>
      </c>
      <c r="R449" s="6">
        <v>0</v>
      </c>
      <c r="S449">
        <v>0</v>
      </c>
      <c r="T449" s="6">
        <f t="shared" si="13"/>
        <v>0</v>
      </c>
    </row>
    <row r="450" spans="1:20" x14ac:dyDescent="0.25">
      <c r="A450" s="1">
        <v>2023</v>
      </c>
      <c r="B450" s="1" t="s">
        <v>11</v>
      </c>
      <c r="C450" s="1">
        <v>69</v>
      </c>
      <c r="D450" s="1" t="s">
        <v>186</v>
      </c>
      <c r="E450" s="1" t="s">
        <v>94</v>
      </c>
      <c r="F450" s="2">
        <v>0</v>
      </c>
      <c r="G450" s="2">
        <v>0</v>
      </c>
      <c r="H450" s="2">
        <v>0</v>
      </c>
      <c r="I450" s="2">
        <v>0</v>
      </c>
      <c r="J450" s="2">
        <v>0</v>
      </c>
      <c r="K450" s="2">
        <v>0</v>
      </c>
      <c r="L450" s="2">
        <v>0</v>
      </c>
      <c r="M450" s="2">
        <v>0</v>
      </c>
      <c r="N450" s="2">
        <v>0</v>
      </c>
      <c r="O450" s="300">
        <v>0</v>
      </c>
      <c r="P450" s="101"/>
      <c r="Q450" s="6">
        <f t="shared" si="12"/>
        <v>0</v>
      </c>
      <c r="R450" s="6">
        <v>0</v>
      </c>
      <c r="S450">
        <v>0</v>
      </c>
      <c r="T450" s="6">
        <f t="shared" si="13"/>
        <v>0</v>
      </c>
    </row>
    <row r="451" spans="1:20" x14ac:dyDescent="0.25">
      <c r="A451" s="1">
        <v>2023</v>
      </c>
      <c r="B451" s="1" t="s">
        <v>11</v>
      </c>
      <c r="C451" s="1">
        <v>69</v>
      </c>
      <c r="D451" s="1" t="s">
        <v>186</v>
      </c>
      <c r="E451" s="1" t="s">
        <v>157</v>
      </c>
      <c r="F451" s="2">
        <v>30</v>
      </c>
      <c r="G451" s="2">
        <v>0</v>
      </c>
      <c r="H451" s="2">
        <v>0</v>
      </c>
      <c r="I451" s="2">
        <v>30</v>
      </c>
      <c r="J451" s="2">
        <v>4</v>
      </c>
      <c r="K451" s="2">
        <v>0</v>
      </c>
      <c r="L451" s="2">
        <v>34</v>
      </c>
      <c r="M451" s="2">
        <v>0</v>
      </c>
      <c r="N451" s="2">
        <v>34</v>
      </c>
      <c r="O451" s="300">
        <v>0.11990000000000001</v>
      </c>
      <c r="P451" s="101"/>
      <c r="Q451" s="6">
        <f t="shared" ref="Q451:Q514" si="14">SUM(F451:N451)</f>
        <v>132</v>
      </c>
      <c r="R451" s="6">
        <v>132</v>
      </c>
      <c r="S451">
        <v>132</v>
      </c>
      <c r="T451" s="6">
        <f t="shared" ref="T451:T514" si="15">Q451-R451</f>
        <v>0</v>
      </c>
    </row>
    <row r="452" spans="1:20" x14ac:dyDescent="0.25">
      <c r="A452" s="1">
        <v>2023</v>
      </c>
      <c r="B452" s="1" t="s">
        <v>11</v>
      </c>
      <c r="C452" s="1">
        <v>71</v>
      </c>
      <c r="D452" s="1" t="s">
        <v>187</v>
      </c>
      <c r="E452" s="1" t="s">
        <v>89</v>
      </c>
      <c r="F452" s="2">
        <v>0</v>
      </c>
      <c r="G452" s="2">
        <v>0</v>
      </c>
      <c r="H452" s="2">
        <v>0</v>
      </c>
      <c r="I452" s="2">
        <v>0</v>
      </c>
      <c r="J452" s="2">
        <v>0</v>
      </c>
      <c r="K452" s="2">
        <v>0</v>
      </c>
      <c r="L452" s="2">
        <v>0</v>
      </c>
      <c r="M452" s="2">
        <v>0</v>
      </c>
      <c r="N452" s="2">
        <v>0</v>
      </c>
      <c r="O452" s="300">
        <v>0</v>
      </c>
      <c r="P452" s="101"/>
      <c r="Q452" s="6">
        <f t="shared" si="14"/>
        <v>0</v>
      </c>
      <c r="R452" s="6">
        <v>0</v>
      </c>
      <c r="S452">
        <v>0</v>
      </c>
      <c r="T452" s="6">
        <f t="shared" si="15"/>
        <v>0</v>
      </c>
    </row>
    <row r="453" spans="1:20" x14ac:dyDescent="0.25">
      <c r="A453" s="1">
        <v>2023</v>
      </c>
      <c r="B453" s="1" t="s">
        <v>11</v>
      </c>
      <c r="C453" s="1">
        <v>71</v>
      </c>
      <c r="D453" s="1" t="s">
        <v>187</v>
      </c>
      <c r="E453" s="1" t="s">
        <v>88</v>
      </c>
      <c r="F453" s="2">
        <v>0</v>
      </c>
      <c r="G453" s="2">
        <v>0</v>
      </c>
      <c r="H453" s="2">
        <v>0</v>
      </c>
      <c r="I453" s="2">
        <v>0</v>
      </c>
      <c r="J453" s="2">
        <v>0</v>
      </c>
      <c r="K453" s="2">
        <v>0</v>
      </c>
      <c r="L453" s="2">
        <v>0</v>
      </c>
      <c r="M453" s="2">
        <v>0</v>
      </c>
      <c r="N453" s="2">
        <v>0</v>
      </c>
      <c r="O453" s="300">
        <v>0</v>
      </c>
      <c r="P453" s="101"/>
      <c r="Q453" s="6">
        <f t="shared" si="14"/>
        <v>0</v>
      </c>
      <c r="R453" s="6">
        <v>0</v>
      </c>
      <c r="S453">
        <v>0</v>
      </c>
      <c r="T453" s="6">
        <f t="shared" si="15"/>
        <v>0</v>
      </c>
    </row>
    <row r="454" spans="1:20" x14ac:dyDescent="0.25">
      <c r="A454" s="1">
        <v>2023</v>
      </c>
      <c r="B454" s="1" t="s">
        <v>11</v>
      </c>
      <c r="C454" s="1">
        <v>71</v>
      </c>
      <c r="D454" s="1" t="s">
        <v>187</v>
      </c>
      <c r="E454" s="1" t="s">
        <v>86</v>
      </c>
      <c r="F454" s="2">
        <v>0</v>
      </c>
      <c r="G454" s="2">
        <v>0</v>
      </c>
      <c r="H454" s="2">
        <v>0</v>
      </c>
      <c r="I454" s="2">
        <v>0</v>
      </c>
      <c r="J454" s="2">
        <v>0</v>
      </c>
      <c r="K454" s="2">
        <v>0</v>
      </c>
      <c r="L454" s="2">
        <v>0</v>
      </c>
      <c r="M454" s="2">
        <v>0</v>
      </c>
      <c r="N454" s="2">
        <v>0</v>
      </c>
      <c r="O454" s="300">
        <v>0</v>
      </c>
      <c r="P454" s="101"/>
      <c r="Q454" s="6">
        <f t="shared" si="14"/>
        <v>0</v>
      </c>
      <c r="R454" s="6">
        <v>0</v>
      </c>
      <c r="S454">
        <v>0</v>
      </c>
      <c r="T454" s="6">
        <f t="shared" si="15"/>
        <v>0</v>
      </c>
    </row>
    <row r="455" spans="1:20" x14ac:dyDescent="0.25">
      <c r="A455" s="1">
        <v>2023</v>
      </c>
      <c r="B455" s="1" t="s">
        <v>11</v>
      </c>
      <c r="C455" s="1">
        <v>71</v>
      </c>
      <c r="D455" s="1" t="s">
        <v>187</v>
      </c>
      <c r="E455" s="1" t="s">
        <v>93</v>
      </c>
      <c r="F455" s="2">
        <v>0</v>
      </c>
      <c r="G455" s="2">
        <v>0</v>
      </c>
      <c r="H455" s="2">
        <v>0</v>
      </c>
      <c r="I455" s="2">
        <v>0</v>
      </c>
      <c r="J455" s="2">
        <v>0</v>
      </c>
      <c r="K455" s="2">
        <v>0</v>
      </c>
      <c r="L455" s="2">
        <v>0</v>
      </c>
      <c r="M455" s="2">
        <v>0</v>
      </c>
      <c r="N455" s="2">
        <v>0</v>
      </c>
      <c r="O455" s="300">
        <v>0</v>
      </c>
      <c r="P455" s="101"/>
      <c r="Q455" s="6">
        <f t="shared" si="14"/>
        <v>0</v>
      </c>
      <c r="R455" s="6">
        <v>0</v>
      </c>
      <c r="S455">
        <v>0</v>
      </c>
      <c r="T455" s="6">
        <f t="shared" si="15"/>
        <v>0</v>
      </c>
    </row>
    <row r="456" spans="1:20" x14ac:dyDescent="0.25">
      <c r="A456" s="1">
        <v>2023</v>
      </c>
      <c r="B456" s="1" t="s">
        <v>11</v>
      </c>
      <c r="C456" s="1">
        <v>71</v>
      </c>
      <c r="D456" s="1" t="s">
        <v>187</v>
      </c>
      <c r="E456" s="1" t="s">
        <v>145</v>
      </c>
      <c r="F456" s="2">
        <v>0</v>
      </c>
      <c r="G456" s="2">
        <v>0</v>
      </c>
      <c r="H456" s="2">
        <v>78766</v>
      </c>
      <c r="I456" s="2">
        <v>78766</v>
      </c>
      <c r="J456" s="2">
        <v>0</v>
      </c>
      <c r="K456" s="2">
        <v>0</v>
      </c>
      <c r="L456" s="2">
        <v>0</v>
      </c>
      <c r="M456" s="2">
        <v>78766</v>
      </c>
      <c r="N456" s="2">
        <v>78766</v>
      </c>
      <c r="O456" s="300">
        <v>0.7802</v>
      </c>
      <c r="P456" s="101"/>
      <c r="Q456" s="6">
        <f t="shared" si="14"/>
        <v>315064</v>
      </c>
      <c r="R456" s="6">
        <v>315064</v>
      </c>
      <c r="S456">
        <v>315064</v>
      </c>
      <c r="T456" s="6">
        <f t="shared" si="15"/>
        <v>0</v>
      </c>
    </row>
    <row r="457" spans="1:20" x14ac:dyDescent="0.25">
      <c r="A457" s="1">
        <v>2023</v>
      </c>
      <c r="B457" s="1" t="s">
        <v>11</v>
      </c>
      <c r="C457" s="1">
        <v>71</v>
      </c>
      <c r="D457" s="1" t="s">
        <v>187</v>
      </c>
      <c r="E457" s="1" t="s">
        <v>146</v>
      </c>
      <c r="F457" s="2">
        <v>0</v>
      </c>
      <c r="G457" s="2">
        <v>0</v>
      </c>
      <c r="H457" s="2">
        <v>0</v>
      </c>
      <c r="I457" s="2">
        <v>0</v>
      </c>
      <c r="J457" s="2">
        <v>0</v>
      </c>
      <c r="K457" s="2">
        <v>0</v>
      </c>
      <c r="L457" s="2">
        <v>0</v>
      </c>
      <c r="M457" s="2">
        <v>0</v>
      </c>
      <c r="N457" s="2">
        <v>0</v>
      </c>
      <c r="O457" s="300">
        <v>0</v>
      </c>
      <c r="P457" s="101"/>
      <c r="Q457" s="6">
        <f t="shared" si="14"/>
        <v>0</v>
      </c>
      <c r="R457" s="6">
        <v>0</v>
      </c>
      <c r="S457">
        <v>0</v>
      </c>
      <c r="T457" s="6">
        <f t="shared" si="15"/>
        <v>0</v>
      </c>
    </row>
    <row r="458" spans="1:20" x14ac:dyDescent="0.25">
      <c r="A458" s="1">
        <v>2023</v>
      </c>
      <c r="B458" s="1" t="s">
        <v>11</v>
      </c>
      <c r="C458" s="1">
        <v>71</v>
      </c>
      <c r="D458" s="1" t="s">
        <v>187</v>
      </c>
      <c r="E458" s="1" t="s">
        <v>99</v>
      </c>
      <c r="F458" s="2">
        <v>0</v>
      </c>
      <c r="G458" s="2">
        <v>0</v>
      </c>
      <c r="H458" s="2">
        <v>11360</v>
      </c>
      <c r="I458" s="2">
        <v>11360</v>
      </c>
      <c r="J458" s="2">
        <v>0</v>
      </c>
      <c r="K458" s="2">
        <v>0</v>
      </c>
      <c r="L458" s="2">
        <v>0</v>
      </c>
      <c r="M458" s="2">
        <v>11360</v>
      </c>
      <c r="N458" s="2">
        <v>11360</v>
      </c>
      <c r="O458" s="300">
        <v>0.1125</v>
      </c>
      <c r="P458" s="101"/>
      <c r="Q458" s="6">
        <f t="shared" si="14"/>
        <v>45440</v>
      </c>
      <c r="R458" s="6">
        <v>45440</v>
      </c>
      <c r="S458">
        <v>45440</v>
      </c>
      <c r="T458" s="6">
        <f t="shared" si="15"/>
        <v>0</v>
      </c>
    </row>
    <row r="459" spans="1:20" x14ac:dyDescent="0.25">
      <c r="A459" s="1">
        <v>2023</v>
      </c>
      <c r="B459" s="1" t="s">
        <v>11</v>
      </c>
      <c r="C459" s="1">
        <v>71</v>
      </c>
      <c r="D459" s="1" t="s">
        <v>187</v>
      </c>
      <c r="E459" s="1" t="s">
        <v>147</v>
      </c>
      <c r="F459" s="2">
        <v>0</v>
      </c>
      <c r="G459" s="2">
        <v>0</v>
      </c>
      <c r="H459" s="2">
        <v>0</v>
      </c>
      <c r="I459" s="2">
        <v>0</v>
      </c>
      <c r="J459" s="2">
        <v>0</v>
      </c>
      <c r="K459" s="2">
        <v>0</v>
      </c>
      <c r="L459" s="2">
        <v>0</v>
      </c>
      <c r="M459" s="2">
        <v>0</v>
      </c>
      <c r="N459" s="2">
        <v>0</v>
      </c>
      <c r="O459" s="300">
        <v>0</v>
      </c>
      <c r="P459" s="101"/>
      <c r="Q459" s="6">
        <f t="shared" si="14"/>
        <v>0</v>
      </c>
      <c r="R459" s="6">
        <v>0</v>
      </c>
      <c r="S459">
        <v>0</v>
      </c>
      <c r="T459" s="6">
        <f t="shared" si="15"/>
        <v>0</v>
      </c>
    </row>
    <row r="460" spans="1:20" x14ac:dyDescent="0.25">
      <c r="A460" s="1">
        <v>2023</v>
      </c>
      <c r="B460" s="1" t="s">
        <v>11</v>
      </c>
      <c r="C460" s="1">
        <v>71</v>
      </c>
      <c r="D460" s="1" t="s">
        <v>187</v>
      </c>
      <c r="E460" s="1" t="s">
        <v>148</v>
      </c>
      <c r="F460" s="2">
        <v>0</v>
      </c>
      <c r="G460" s="2">
        <v>0</v>
      </c>
      <c r="H460" s="2">
        <v>0</v>
      </c>
      <c r="I460" s="2">
        <v>0</v>
      </c>
      <c r="J460" s="2">
        <v>0</v>
      </c>
      <c r="K460" s="2">
        <v>0</v>
      </c>
      <c r="L460" s="2">
        <v>0</v>
      </c>
      <c r="M460" s="2">
        <v>0</v>
      </c>
      <c r="N460" s="2">
        <v>0</v>
      </c>
      <c r="O460" s="300">
        <v>0</v>
      </c>
      <c r="P460" s="101"/>
      <c r="Q460" s="6">
        <f t="shared" si="14"/>
        <v>0</v>
      </c>
      <c r="R460" s="6">
        <v>0</v>
      </c>
      <c r="S460">
        <v>0</v>
      </c>
      <c r="T460" s="6">
        <f t="shared" si="15"/>
        <v>0</v>
      </c>
    </row>
    <row r="461" spans="1:20" x14ac:dyDescent="0.25">
      <c r="A461" s="1">
        <v>2023</v>
      </c>
      <c r="B461" s="1" t="s">
        <v>11</v>
      </c>
      <c r="C461" s="1">
        <v>71</v>
      </c>
      <c r="D461" s="1" t="s">
        <v>187</v>
      </c>
      <c r="E461" s="1" t="s">
        <v>149</v>
      </c>
      <c r="F461" s="2">
        <v>0</v>
      </c>
      <c r="G461" s="2">
        <v>0</v>
      </c>
      <c r="H461" s="2">
        <v>0</v>
      </c>
      <c r="I461" s="2">
        <v>0</v>
      </c>
      <c r="J461" s="2">
        <v>0</v>
      </c>
      <c r="K461" s="2">
        <v>0</v>
      </c>
      <c r="L461" s="2">
        <v>0</v>
      </c>
      <c r="M461" s="2">
        <v>0</v>
      </c>
      <c r="N461" s="2">
        <v>0</v>
      </c>
      <c r="O461" s="300">
        <v>0</v>
      </c>
      <c r="P461" s="101"/>
      <c r="Q461" s="6">
        <f t="shared" si="14"/>
        <v>0</v>
      </c>
      <c r="R461" s="6">
        <v>0</v>
      </c>
      <c r="S461">
        <v>0</v>
      </c>
      <c r="T461" s="6">
        <f t="shared" si="15"/>
        <v>0</v>
      </c>
    </row>
    <row r="462" spans="1:20" x14ac:dyDescent="0.25">
      <c r="A462" s="1">
        <v>2023</v>
      </c>
      <c r="B462" s="1" t="s">
        <v>11</v>
      </c>
      <c r="C462" s="1">
        <v>71</v>
      </c>
      <c r="D462" s="1" t="s">
        <v>187</v>
      </c>
      <c r="E462" s="1" t="s">
        <v>150</v>
      </c>
      <c r="F462" s="2">
        <v>0</v>
      </c>
      <c r="G462" s="2">
        <v>0</v>
      </c>
      <c r="H462" s="2">
        <v>0</v>
      </c>
      <c r="I462" s="2">
        <v>0</v>
      </c>
      <c r="J462" s="2">
        <v>0</v>
      </c>
      <c r="K462" s="2">
        <v>0</v>
      </c>
      <c r="L462" s="2">
        <v>0</v>
      </c>
      <c r="M462" s="2">
        <v>0</v>
      </c>
      <c r="N462" s="2">
        <v>0</v>
      </c>
      <c r="O462" s="300">
        <v>0</v>
      </c>
      <c r="P462" s="101"/>
      <c r="Q462" s="6">
        <f t="shared" si="14"/>
        <v>0</v>
      </c>
      <c r="R462" s="6">
        <v>0</v>
      </c>
      <c r="S462">
        <v>0</v>
      </c>
      <c r="T462" s="6">
        <f t="shared" si="15"/>
        <v>0</v>
      </c>
    </row>
    <row r="463" spans="1:20" x14ac:dyDescent="0.25">
      <c r="A463" s="1">
        <v>2023</v>
      </c>
      <c r="B463" s="1" t="s">
        <v>11</v>
      </c>
      <c r="C463" s="1">
        <v>71</v>
      </c>
      <c r="D463" s="1" t="s">
        <v>187</v>
      </c>
      <c r="E463" s="1" t="s">
        <v>151</v>
      </c>
      <c r="F463" s="2">
        <v>0</v>
      </c>
      <c r="G463" s="2">
        <v>0</v>
      </c>
      <c r="H463" s="2">
        <v>0</v>
      </c>
      <c r="I463" s="2">
        <v>0</v>
      </c>
      <c r="J463" s="2">
        <v>0</v>
      </c>
      <c r="K463" s="2">
        <v>0</v>
      </c>
      <c r="L463" s="2">
        <v>0</v>
      </c>
      <c r="M463" s="2">
        <v>0</v>
      </c>
      <c r="N463" s="2">
        <v>0</v>
      </c>
      <c r="O463" s="300">
        <v>0</v>
      </c>
      <c r="P463" s="101"/>
      <c r="Q463" s="6">
        <f t="shared" si="14"/>
        <v>0</v>
      </c>
      <c r="R463" s="6">
        <v>0</v>
      </c>
      <c r="S463">
        <v>0</v>
      </c>
      <c r="T463" s="6">
        <f t="shared" si="15"/>
        <v>0</v>
      </c>
    </row>
    <row r="464" spans="1:20" x14ac:dyDescent="0.25">
      <c r="A464" s="1">
        <v>2023</v>
      </c>
      <c r="B464" s="1" t="s">
        <v>11</v>
      </c>
      <c r="C464" s="1">
        <v>71</v>
      </c>
      <c r="D464" s="1" t="s">
        <v>187</v>
      </c>
      <c r="E464" s="1" t="s">
        <v>152</v>
      </c>
      <c r="F464" s="2">
        <v>0</v>
      </c>
      <c r="G464" s="2">
        <v>0</v>
      </c>
      <c r="H464" s="2">
        <v>0</v>
      </c>
      <c r="I464" s="2">
        <v>0</v>
      </c>
      <c r="J464" s="2">
        <v>0</v>
      </c>
      <c r="K464" s="2">
        <v>0</v>
      </c>
      <c r="L464" s="2">
        <v>0</v>
      </c>
      <c r="M464" s="2">
        <v>0</v>
      </c>
      <c r="N464" s="2">
        <v>0</v>
      </c>
      <c r="O464" s="300">
        <v>0</v>
      </c>
      <c r="P464" s="101"/>
      <c r="Q464" s="6">
        <f t="shared" si="14"/>
        <v>0</v>
      </c>
      <c r="R464" s="6">
        <v>0</v>
      </c>
      <c r="S464">
        <v>0</v>
      </c>
      <c r="T464" s="6">
        <f t="shared" si="15"/>
        <v>0</v>
      </c>
    </row>
    <row r="465" spans="1:20" x14ac:dyDescent="0.25">
      <c r="A465" s="1">
        <v>2023</v>
      </c>
      <c r="B465" s="1" t="s">
        <v>11</v>
      </c>
      <c r="C465" s="1">
        <v>71</v>
      </c>
      <c r="D465" s="1" t="s">
        <v>187</v>
      </c>
      <c r="E465" s="1" t="s">
        <v>94</v>
      </c>
      <c r="F465" s="2">
        <v>0</v>
      </c>
      <c r="G465" s="2">
        <v>0</v>
      </c>
      <c r="H465" s="2">
        <v>0</v>
      </c>
      <c r="I465" s="2">
        <v>0</v>
      </c>
      <c r="J465" s="2">
        <v>0</v>
      </c>
      <c r="K465" s="2">
        <v>0</v>
      </c>
      <c r="L465" s="2">
        <v>0</v>
      </c>
      <c r="M465" s="2">
        <v>0</v>
      </c>
      <c r="N465" s="2">
        <v>0</v>
      </c>
      <c r="O465" s="300">
        <v>0</v>
      </c>
      <c r="P465" s="101"/>
      <c r="Q465" s="6">
        <f t="shared" si="14"/>
        <v>0</v>
      </c>
      <c r="R465" s="6">
        <v>0</v>
      </c>
      <c r="S465">
        <v>0</v>
      </c>
      <c r="T465" s="6">
        <f t="shared" si="15"/>
        <v>0</v>
      </c>
    </row>
    <row r="466" spans="1:20" x14ac:dyDescent="0.25">
      <c r="A466" s="1">
        <v>2023</v>
      </c>
      <c r="B466" s="1" t="s">
        <v>11</v>
      </c>
      <c r="C466" s="1">
        <v>71</v>
      </c>
      <c r="D466" s="1" t="s">
        <v>187</v>
      </c>
      <c r="E466" s="1" t="s">
        <v>157</v>
      </c>
      <c r="F466" s="2">
        <v>10834</v>
      </c>
      <c r="G466" s="2">
        <v>0</v>
      </c>
      <c r="H466" s="2">
        <v>0</v>
      </c>
      <c r="I466" s="2">
        <v>10834</v>
      </c>
      <c r="J466" s="2">
        <v>0</v>
      </c>
      <c r="K466" s="2">
        <v>0</v>
      </c>
      <c r="L466" s="2">
        <v>10834</v>
      </c>
      <c r="M466" s="2">
        <v>0</v>
      </c>
      <c r="N466" s="2">
        <v>10834</v>
      </c>
      <c r="O466" s="300">
        <v>0.10730000000000001</v>
      </c>
      <c r="P466" s="101"/>
      <c r="Q466" s="6">
        <f t="shared" si="14"/>
        <v>43336</v>
      </c>
      <c r="R466" s="6">
        <v>43336</v>
      </c>
      <c r="S466">
        <v>43336</v>
      </c>
      <c r="T466" s="6">
        <f t="shared" si="15"/>
        <v>0</v>
      </c>
    </row>
    <row r="467" spans="1:20" x14ac:dyDescent="0.25">
      <c r="A467" s="1">
        <v>2023</v>
      </c>
      <c r="B467" s="1" t="s">
        <v>11</v>
      </c>
      <c r="C467" s="1">
        <v>72</v>
      </c>
      <c r="D467" s="1" t="s">
        <v>188</v>
      </c>
      <c r="E467" s="1" t="s">
        <v>89</v>
      </c>
      <c r="F467" s="2">
        <v>0</v>
      </c>
      <c r="G467" s="2">
        <v>0</v>
      </c>
      <c r="H467" s="2">
        <v>0</v>
      </c>
      <c r="I467" s="2">
        <v>0</v>
      </c>
      <c r="J467" s="2">
        <v>0</v>
      </c>
      <c r="K467" s="2">
        <v>0</v>
      </c>
      <c r="L467" s="2">
        <v>0</v>
      </c>
      <c r="M467" s="2">
        <v>0</v>
      </c>
      <c r="N467" s="2">
        <v>0</v>
      </c>
      <c r="O467" s="300">
        <v>0</v>
      </c>
      <c r="P467" s="101"/>
      <c r="Q467" s="6">
        <f t="shared" si="14"/>
        <v>0</v>
      </c>
      <c r="R467" s="6">
        <v>0</v>
      </c>
      <c r="S467">
        <v>0</v>
      </c>
      <c r="T467" s="6">
        <f t="shared" si="15"/>
        <v>0</v>
      </c>
    </row>
    <row r="468" spans="1:20" x14ac:dyDescent="0.25">
      <c r="A468" s="1">
        <v>2023</v>
      </c>
      <c r="B468" s="1" t="s">
        <v>11</v>
      </c>
      <c r="C468" s="1">
        <v>72</v>
      </c>
      <c r="D468" s="1" t="s">
        <v>188</v>
      </c>
      <c r="E468" s="1" t="s">
        <v>88</v>
      </c>
      <c r="F468" s="2">
        <v>0</v>
      </c>
      <c r="G468" s="2">
        <v>0</v>
      </c>
      <c r="H468" s="2">
        <v>0</v>
      </c>
      <c r="I468" s="2">
        <v>0</v>
      </c>
      <c r="J468" s="2">
        <v>0</v>
      </c>
      <c r="K468" s="2">
        <v>0</v>
      </c>
      <c r="L468" s="2">
        <v>0</v>
      </c>
      <c r="M468" s="2">
        <v>0</v>
      </c>
      <c r="N468" s="2">
        <v>0</v>
      </c>
      <c r="O468" s="300">
        <v>0</v>
      </c>
      <c r="P468" s="101"/>
      <c r="Q468" s="6">
        <f t="shared" si="14"/>
        <v>0</v>
      </c>
      <c r="R468" s="6">
        <v>0</v>
      </c>
      <c r="S468">
        <v>0</v>
      </c>
      <c r="T468" s="6">
        <f t="shared" si="15"/>
        <v>0</v>
      </c>
    </row>
    <row r="469" spans="1:20" x14ac:dyDescent="0.25">
      <c r="A469" s="1">
        <v>2023</v>
      </c>
      <c r="B469" s="1" t="s">
        <v>11</v>
      </c>
      <c r="C469" s="1">
        <v>72</v>
      </c>
      <c r="D469" s="1" t="s">
        <v>188</v>
      </c>
      <c r="E469" s="1" t="s">
        <v>86</v>
      </c>
      <c r="F469" s="2">
        <v>0</v>
      </c>
      <c r="G469" s="2">
        <v>0</v>
      </c>
      <c r="H469" s="2">
        <v>0</v>
      </c>
      <c r="I469" s="2">
        <v>0</v>
      </c>
      <c r="J469" s="2">
        <v>0</v>
      </c>
      <c r="K469" s="2">
        <v>0</v>
      </c>
      <c r="L469" s="2">
        <v>0</v>
      </c>
      <c r="M469" s="2">
        <v>0</v>
      </c>
      <c r="N469" s="2">
        <v>0</v>
      </c>
      <c r="O469" s="300">
        <v>0</v>
      </c>
      <c r="P469" s="101"/>
      <c r="Q469" s="6">
        <f t="shared" si="14"/>
        <v>0</v>
      </c>
      <c r="R469" s="6">
        <v>0</v>
      </c>
      <c r="S469">
        <v>0</v>
      </c>
      <c r="T469" s="6">
        <f t="shared" si="15"/>
        <v>0</v>
      </c>
    </row>
    <row r="470" spans="1:20" x14ac:dyDescent="0.25">
      <c r="A470" s="1">
        <v>2023</v>
      </c>
      <c r="B470" s="1" t="s">
        <v>11</v>
      </c>
      <c r="C470" s="1">
        <v>72</v>
      </c>
      <c r="D470" s="1" t="s">
        <v>188</v>
      </c>
      <c r="E470" s="1" t="s">
        <v>93</v>
      </c>
      <c r="F470" s="2">
        <v>0</v>
      </c>
      <c r="G470" s="2">
        <v>0</v>
      </c>
      <c r="H470" s="2">
        <v>0</v>
      </c>
      <c r="I470" s="2">
        <v>0</v>
      </c>
      <c r="J470" s="2">
        <v>0</v>
      </c>
      <c r="K470" s="2">
        <v>0</v>
      </c>
      <c r="L470" s="2">
        <v>0</v>
      </c>
      <c r="M470" s="2">
        <v>0</v>
      </c>
      <c r="N470" s="2">
        <v>0</v>
      </c>
      <c r="O470" s="300">
        <v>0</v>
      </c>
      <c r="P470" s="101"/>
      <c r="Q470" s="6">
        <f t="shared" si="14"/>
        <v>0</v>
      </c>
      <c r="R470" s="6">
        <v>0</v>
      </c>
      <c r="S470">
        <v>0</v>
      </c>
      <c r="T470" s="6">
        <f t="shared" si="15"/>
        <v>0</v>
      </c>
    </row>
    <row r="471" spans="1:20" x14ac:dyDescent="0.25">
      <c r="A471" s="1">
        <v>2023</v>
      </c>
      <c r="B471" s="1" t="s">
        <v>11</v>
      </c>
      <c r="C471" s="1">
        <v>72</v>
      </c>
      <c r="D471" s="1" t="s">
        <v>188</v>
      </c>
      <c r="E471" s="1" t="s">
        <v>145</v>
      </c>
      <c r="F471" s="2">
        <v>0</v>
      </c>
      <c r="G471" s="2">
        <v>0</v>
      </c>
      <c r="H471" s="2">
        <v>304377</v>
      </c>
      <c r="I471" s="2">
        <v>304377</v>
      </c>
      <c r="J471" s="2">
        <v>0</v>
      </c>
      <c r="K471" s="2">
        <v>0</v>
      </c>
      <c r="L471" s="2">
        <v>0</v>
      </c>
      <c r="M471" s="2">
        <v>304377</v>
      </c>
      <c r="N471" s="2">
        <v>304377</v>
      </c>
      <c r="O471" s="300">
        <v>0.46970000000000001</v>
      </c>
      <c r="P471" s="101"/>
      <c r="Q471" s="6">
        <f t="shared" si="14"/>
        <v>1217508</v>
      </c>
      <c r="R471" s="6">
        <v>1217508</v>
      </c>
      <c r="S471">
        <v>1217508</v>
      </c>
      <c r="T471" s="6">
        <f t="shared" si="15"/>
        <v>0</v>
      </c>
    </row>
    <row r="472" spans="1:20" x14ac:dyDescent="0.25">
      <c r="A472" s="1">
        <v>2023</v>
      </c>
      <c r="B472" s="1" t="s">
        <v>11</v>
      </c>
      <c r="C472" s="1">
        <v>72</v>
      </c>
      <c r="D472" s="1" t="s">
        <v>188</v>
      </c>
      <c r="E472" s="1" t="s">
        <v>146</v>
      </c>
      <c r="F472" s="2">
        <v>0</v>
      </c>
      <c r="G472" s="2">
        <v>0</v>
      </c>
      <c r="H472" s="2">
        <v>0</v>
      </c>
      <c r="I472" s="2">
        <v>0</v>
      </c>
      <c r="J472" s="2">
        <v>0</v>
      </c>
      <c r="K472" s="2">
        <v>0</v>
      </c>
      <c r="L472" s="2">
        <v>0</v>
      </c>
      <c r="M472" s="2">
        <v>0</v>
      </c>
      <c r="N472" s="2">
        <v>0</v>
      </c>
      <c r="O472" s="300">
        <v>0</v>
      </c>
      <c r="P472" s="101"/>
      <c r="Q472" s="6">
        <f t="shared" si="14"/>
        <v>0</v>
      </c>
      <c r="R472" s="6">
        <v>0</v>
      </c>
      <c r="S472">
        <v>0</v>
      </c>
      <c r="T472" s="6">
        <f t="shared" si="15"/>
        <v>0</v>
      </c>
    </row>
    <row r="473" spans="1:20" x14ac:dyDescent="0.25">
      <c r="A473" s="1">
        <v>2023</v>
      </c>
      <c r="B473" s="1" t="s">
        <v>11</v>
      </c>
      <c r="C473" s="1">
        <v>72</v>
      </c>
      <c r="D473" s="1" t="s">
        <v>188</v>
      </c>
      <c r="E473" s="1" t="s">
        <v>99</v>
      </c>
      <c r="F473" s="2">
        <v>0</v>
      </c>
      <c r="G473" s="2">
        <v>0</v>
      </c>
      <c r="H473" s="2">
        <v>43900</v>
      </c>
      <c r="I473" s="2">
        <v>43900</v>
      </c>
      <c r="J473" s="2">
        <v>0</v>
      </c>
      <c r="K473" s="2">
        <v>0</v>
      </c>
      <c r="L473" s="2">
        <v>0</v>
      </c>
      <c r="M473" s="2">
        <v>43900</v>
      </c>
      <c r="N473" s="2">
        <v>43900</v>
      </c>
      <c r="O473" s="300">
        <v>6.7699999999999996E-2</v>
      </c>
      <c r="P473" s="101"/>
      <c r="Q473" s="6">
        <f t="shared" si="14"/>
        <v>175600</v>
      </c>
      <c r="R473" s="6">
        <v>175600</v>
      </c>
      <c r="S473">
        <v>175600</v>
      </c>
      <c r="T473" s="6">
        <f t="shared" si="15"/>
        <v>0</v>
      </c>
    </row>
    <row r="474" spans="1:20" x14ac:dyDescent="0.25">
      <c r="A474" s="1">
        <v>2023</v>
      </c>
      <c r="B474" s="1" t="s">
        <v>11</v>
      </c>
      <c r="C474" s="1">
        <v>72</v>
      </c>
      <c r="D474" s="1" t="s">
        <v>188</v>
      </c>
      <c r="E474" s="1" t="s">
        <v>147</v>
      </c>
      <c r="F474" s="2">
        <v>0</v>
      </c>
      <c r="G474" s="2">
        <v>0</v>
      </c>
      <c r="H474" s="2">
        <v>0</v>
      </c>
      <c r="I474" s="2">
        <v>0</v>
      </c>
      <c r="J474" s="2">
        <v>0</v>
      </c>
      <c r="K474" s="2">
        <v>0</v>
      </c>
      <c r="L474" s="2">
        <v>0</v>
      </c>
      <c r="M474" s="2">
        <v>0</v>
      </c>
      <c r="N474" s="2">
        <v>0</v>
      </c>
      <c r="O474" s="300">
        <v>0</v>
      </c>
      <c r="P474" s="101"/>
      <c r="Q474" s="6">
        <f t="shared" si="14"/>
        <v>0</v>
      </c>
      <c r="R474" s="6">
        <v>0</v>
      </c>
      <c r="S474">
        <v>0</v>
      </c>
      <c r="T474" s="6">
        <f t="shared" si="15"/>
        <v>0</v>
      </c>
    </row>
    <row r="475" spans="1:20" x14ac:dyDescent="0.25">
      <c r="A475" s="1">
        <v>2023</v>
      </c>
      <c r="B475" s="1" t="s">
        <v>11</v>
      </c>
      <c r="C475" s="1">
        <v>72</v>
      </c>
      <c r="D475" s="1" t="s">
        <v>188</v>
      </c>
      <c r="E475" s="1" t="s">
        <v>148</v>
      </c>
      <c r="F475" s="2">
        <v>0</v>
      </c>
      <c r="G475" s="2">
        <v>0</v>
      </c>
      <c r="H475" s="2">
        <v>0</v>
      </c>
      <c r="I475" s="2">
        <v>0</v>
      </c>
      <c r="J475" s="2">
        <v>0</v>
      </c>
      <c r="K475" s="2">
        <v>0</v>
      </c>
      <c r="L475" s="2">
        <v>0</v>
      </c>
      <c r="M475" s="2">
        <v>0</v>
      </c>
      <c r="N475" s="2">
        <v>0</v>
      </c>
      <c r="O475" s="300">
        <v>0</v>
      </c>
      <c r="P475" s="101"/>
      <c r="Q475" s="6">
        <f t="shared" si="14"/>
        <v>0</v>
      </c>
      <c r="R475" s="6">
        <v>0</v>
      </c>
      <c r="S475">
        <v>0</v>
      </c>
      <c r="T475" s="6">
        <f t="shared" si="15"/>
        <v>0</v>
      </c>
    </row>
    <row r="476" spans="1:20" x14ac:dyDescent="0.25">
      <c r="A476" s="1">
        <v>2023</v>
      </c>
      <c r="B476" s="1" t="s">
        <v>11</v>
      </c>
      <c r="C476" s="1">
        <v>72</v>
      </c>
      <c r="D476" s="1" t="s">
        <v>188</v>
      </c>
      <c r="E476" s="1" t="s">
        <v>149</v>
      </c>
      <c r="F476" s="2">
        <v>0</v>
      </c>
      <c r="G476" s="2">
        <v>0</v>
      </c>
      <c r="H476" s="2">
        <v>0</v>
      </c>
      <c r="I476" s="2">
        <v>0</v>
      </c>
      <c r="J476" s="2">
        <v>0</v>
      </c>
      <c r="K476" s="2">
        <v>0</v>
      </c>
      <c r="L476" s="2">
        <v>0</v>
      </c>
      <c r="M476" s="2">
        <v>0</v>
      </c>
      <c r="N476" s="2">
        <v>0</v>
      </c>
      <c r="O476" s="300">
        <v>0</v>
      </c>
      <c r="P476" s="101"/>
      <c r="Q476" s="6">
        <f t="shared" si="14"/>
        <v>0</v>
      </c>
      <c r="R476" s="6">
        <v>0</v>
      </c>
      <c r="S476">
        <v>0</v>
      </c>
      <c r="T476" s="6">
        <f t="shared" si="15"/>
        <v>0</v>
      </c>
    </row>
    <row r="477" spans="1:20" x14ac:dyDescent="0.25">
      <c r="A477" s="1">
        <v>2023</v>
      </c>
      <c r="B477" s="1" t="s">
        <v>11</v>
      </c>
      <c r="C477" s="1">
        <v>72</v>
      </c>
      <c r="D477" s="1" t="s">
        <v>188</v>
      </c>
      <c r="E477" s="1" t="s">
        <v>150</v>
      </c>
      <c r="F477" s="2">
        <v>0</v>
      </c>
      <c r="G477" s="2">
        <v>0</v>
      </c>
      <c r="H477" s="2">
        <v>0</v>
      </c>
      <c r="I477" s="2">
        <v>0</v>
      </c>
      <c r="J477" s="2">
        <v>0</v>
      </c>
      <c r="K477" s="2">
        <v>0</v>
      </c>
      <c r="L477" s="2">
        <v>0</v>
      </c>
      <c r="M477" s="2">
        <v>0</v>
      </c>
      <c r="N477" s="2">
        <v>0</v>
      </c>
      <c r="O477" s="300">
        <v>0</v>
      </c>
      <c r="P477" s="101"/>
      <c r="Q477" s="6">
        <f t="shared" si="14"/>
        <v>0</v>
      </c>
      <c r="R477" s="6">
        <v>0</v>
      </c>
      <c r="S477">
        <v>0</v>
      </c>
      <c r="T477" s="6">
        <f t="shared" si="15"/>
        <v>0</v>
      </c>
    </row>
    <row r="478" spans="1:20" x14ac:dyDescent="0.25">
      <c r="A478" s="1">
        <v>2023</v>
      </c>
      <c r="B478" s="1" t="s">
        <v>11</v>
      </c>
      <c r="C478" s="1">
        <v>72</v>
      </c>
      <c r="D478" s="1" t="s">
        <v>188</v>
      </c>
      <c r="E478" s="1" t="s">
        <v>151</v>
      </c>
      <c r="F478" s="2">
        <v>0</v>
      </c>
      <c r="G478" s="2">
        <v>0</v>
      </c>
      <c r="H478" s="2">
        <v>0</v>
      </c>
      <c r="I478" s="2">
        <v>0</v>
      </c>
      <c r="J478" s="2">
        <v>0</v>
      </c>
      <c r="K478" s="2">
        <v>0</v>
      </c>
      <c r="L478" s="2">
        <v>0</v>
      </c>
      <c r="M478" s="2">
        <v>0</v>
      </c>
      <c r="N478" s="2">
        <v>0</v>
      </c>
      <c r="O478" s="300">
        <v>0</v>
      </c>
      <c r="P478" s="101"/>
      <c r="Q478" s="6">
        <f t="shared" si="14"/>
        <v>0</v>
      </c>
      <c r="R478" s="6">
        <v>0</v>
      </c>
      <c r="S478">
        <v>0</v>
      </c>
      <c r="T478" s="6">
        <f t="shared" si="15"/>
        <v>0</v>
      </c>
    </row>
    <row r="479" spans="1:20" x14ac:dyDescent="0.25">
      <c r="A479" s="1">
        <v>2023</v>
      </c>
      <c r="B479" s="1" t="s">
        <v>11</v>
      </c>
      <c r="C479" s="1">
        <v>72</v>
      </c>
      <c r="D479" s="1" t="s">
        <v>188</v>
      </c>
      <c r="E479" s="1" t="s">
        <v>152</v>
      </c>
      <c r="F479" s="2">
        <v>0</v>
      </c>
      <c r="G479" s="2">
        <v>0</v>
      </c>
      <c r="H479" s="2">
        <v>0</v>
      </c>
      <c r="I479" s="2">
        <v>0</v>
      </c>
      <c r="J479" s="2">
        <v>0</v>
      </c>
      <c r="K479" s="2">
        <v>0</v>
      </c>
      <c r="L479" s="2">
        <v>0</v>
      </c>
      <c r="M479" s="2">
        <v>0</v>
      </c>
      <c r="N479" s="2">
        <v>0</v>
      </c>
      <c r="O479" s="300">
        <v>0</v>
      </c>
      <c r="P479" s="101"/>
      <c r="Q479" s="6">
        <f t="shared" si="14"/>
        <v>0</v>
      </c>
      <c r="R479" s="6">
        <v>0</v>
      </c>
      <c r="S479">
        <v>0</v>
      </c>
      <c r="T479" s="6">
        <f t="shared" si="15"/>
        <v>0</v>
      </c>
    </row>
    <row r="480" spans="1:20" x14ac:dyDescent="0.25">
      <c r="A480" s="1">
        <v>2023</v>
      </c>
      <c r="B480" s="1" t="s">
        <v>11</v>
      </c>
      <c r="C480" s="1">
        <v>72</v>
      </c>
      <c r="D480" s="1" t="s">
        <v>188</v>
      </c>
      <c r="E480" s="1" t="s">
        <v>94</v>
      </c>
      <c r="F480" s="2">
        <v>0</v>
      </c>
      <c r="G480" s="2">
        <v>0</v>
      </c>
      <c r="H480" s="2">
        <v>0</v>
      </c>
      <c r="I480" s="2">
        <v>0</v>
      </c>
      <c r="J480" s="2">
        <v>0</v>
      </c>
      <c r="K480" s="2">
        <v>0</v>
      </c>
      <c r="L480" s="2">
        <v>0</v>
      </c>
      <c r="M480" s="2">
        <v>0</v>
      </c>
      <c r="N480" s="2">
        <v>0</v>
      </c>
      <c r="O480" s="300">
        <v>0</v>
      </c>
      <c r="P480" s="101"/>
      <c r="Q480" s="6">
        <f t="shared" si="14"/>
        <v>0</v>
      </c>
      <c r="R480" s="6">
        <v>0</v>
      </c>
      <c r="S480">
        <v>0</v>
      </c>
      <c r="T480" s="6">
        <f t="shared" si="15"/>
        <v>0</v>
      </c>
    </row>
    <row r="481" spans="1:20" x14ac:dyDescent="0.25">
      <c r="A481" s="1">
        <v>2023</v>
      </c>
      <c r="B481" s="1" t="s">
        <v>11</v>
      </c>
      <c r="C481" s="1">
        <v>72</v>
      </c>
      <c r="D481" s="1" t="s">
        <v>188</v>
      </c>
      <c r="E481" s="1" t="s">
        <v>157</v>
      </c>
      <c r="F481" s="2">
        <v>41865</v>
      </c>
      <c r="G481" s="2">
        <v>0</v>
      </c>
      <c r="H481" s="2">
        <v>0</v>
      </c>
      <c r="I481" s="2">
        <v>41865</v>
      </c>
      <c r="J481" s="2">
        <v>257925</v>
      </c>
      <c r="K481" s="2">
        <v>0</v>
      </c>
      <c r="L481" s="2">
        <v>299790</v>
      </c>
      <c r="M481" s="2">
        <v>0</v>
      </c>
      <c r="N481" s="2">
        <v>299790</v>
      </c>
      <c r="O481" s="300">
        <v>0.46260000000000001</v>
      </c>
      <c r="P481" s="101"/>
      <c r="Q481" s="6">
        <f t="shared" si="14"/>
        <v>941235</v>
      </c>
      <c r="R481" s="6">
        <v>941235</v>
      </c>
      <c r="S481">
        <v>941235</v>
      </c>
      <c r="T481" s="6">
        <f t="shared" si="15"/>
        <v>0</v>
      </c>
    </row>
    <row r="482" spans="1:20" x14ac:dyDescent="0.25">
      <c r="A482" s="1">
        <v>2023</v>
      </c>
      <c r="B482" s="1" t="s">
        <v>11</v>
      </c>
      <c r="C482" s="1">
        <v>73</v>
      </c>
      <c r="D482" s="1" t="s">
        <v>217</v>
      </c>
      <c r="E482" s="1" t="s">
        <v>89</v>
      </c>
      <c r="F482" s="2">
        <v>0</v>
      </c>
      <c r="G482" s="2">
        <v>0</v>
      </c>
      <c r="H482" s="2">
        <v>0</v>
      </c>
      <c r="I482" s="2">
        <v>0</v>
      </c>
      <c r="J482" s="2">
        <v>0</v>
      </c>
      <c r="K482" s="2">
        <v>0</v>
      </c>
      <c r="L482" s="2">
        <v>0</v>
      </c>
      <c r="M482" s="2">
        <v>0</v>
      </c>
      <c r="N482" s="2">
        <v>0</v>
      </c>
      <c r="O482" s="300">
        <v>0</v>
      </c>
      <c r="P482" s="101"/>
      <c r="Q482" s="6">
        <f t="shared" si="14"/>
        <v>0</v>
      </c>
      <c r="R482" s="6">
        <v>0</v>
      </c>
      <c r="S482">
        <v>0</v>
      </c>
      <c r="T482" s="6">
        <f t="shared" si="15"/>
        <v>0</v>
      </c>
    </row>
    <row r="483" spans="1:20" x14ac:dyDescent="0.25">
      <c r="A483" s="1">
        <v>2023</v>
      </c>
      <c r="B483" s="1" t="s">
        <v>11</v>
      </c>
      <c r="C483" s="1">
        <v>73</v>
      </c>
      <c r="D483" s="1" t="s">
        <v>217</v>
      </c>
      <c r="E483" s="1" t="s">
        <v>88</v>
      </c>
      <c r="F483" s="2">
        <v>0</v>
      </c>
      <c r="G483" s="2">
        <v>0</v>
      </c>
      <c r="H483" s="2">
        <v>0</v>
      </c>
      <c r="I483" s="2">
        <v>0</v>
      </c>
      <c r="J483" s="2">
        <v>0</v>
      </c>
      <c r="K483" s="2">
        <v>0</v>
      </c>
      <c r="L483" s="2">
        <v>0</v>
      </c>
      <c r="M483" s="2">
        <v>0</v>
      </c>
      <c r="N483" s="2">
        <v>0</v>
      </c>
      <c r="O483" s="300">
        <v>0</v>
      </c>
      <c r="P483" s="101"/>
      <c r="Q483" s="6">
        <f t="shared" si="14"/>
        <v>0</v>
      </c>
      <c r="R483" s="6">
        <v>0</v>
      </c>
      <c r="S483">
        <v>0</v>
      </c>
      <c r="T483" s="6">
        <f t="shared" si="15"/>
        <v>0</v>
      </c>
    </row>
    <row r="484" spans="1:20" x14ac:dyDescent="0.25">
      <c r="A484" s="1">
        <v>2023</v>
      </c>
      <c r="B484" s="1" t="s">
        <v>11</v>
      </c>
      <c r="C484" s="1">
        <v>73</v>
      </c>
      <c r="D484" s="1" t="s">
        <v>217</v>
      </c>
      <c r="E484" s="1" t="s">
        <v>86</v>
      </c>
      <c r="F484" s="2">
        <v>0</v>
      </c>
      <c r="G484" s="2">
        <v>0</v>
      </c>
      <c r="H484" s="2">
        <v>0</v>
      </c>
      <c r="I484" s="2">
        <v>0</v>
      </c>
      <c r="J484" s="2">
        <v>0</v>
      </c>
      <c r="K484" s="2">
        <v>0</v>
      </c>
      <c r="L484" s="2">
        <v>0</v>
      </c>
      <c r="M484" s="2">
        <v>0</v>
      </c>
      <c r="N484" s="2">
        <v>0</v>
      </c>
      <c r="O484" s="300">
        <v>0</v>
      </c>
      <c r="P484" s="101"/>
      <c r="Q484" s="6">
        <f t="shared" si="14"/>
        <v>0</v>
      </c>
      <c r="R484" s="6">
        <v>0</v>
      </c>
      <c r="S484">
        <v>0</v>
      </c>
      <c r="T484" s="6">
        <f t="shared" si="15"/>
        <v>0</v>
      </c>
    </row>
    <row r="485" spans="1:20" x14ac:dyDescent="0.25">
      <c r="A485" s="1">
        <v>2023</v>
      </c>
      <c r="B485" s="1" t="s">
        <v>11</v>
      </c>
      <c r="C485" s="1">
        <v>73</v>
      </c>
      <c r="D485" s="1" t="s">
        <v>217</v>
      </c>
      <c r="E485" s="1" t="s">
        <v>93</v>
      </c>
      <c r="F485" s="2">
        <v>0</v>
      </c>
      <c r="G485" s="2">
        <v>0</v>
      </c>
      <c r="H485" s="2">
        <v>0</v>
      </c>
      <c r="I485" s="2">
        <v>0</v>
      </c>
      <c r="J485" s="2">
        <v>0</v>
      </c>
      <c r="K485" s="2">
        <v>0</v>
      </c>
      <c r="L485" s="2">
        <v>0</v>
      </c>
      <c r="M485" s="2">
        <v>0</v>
      </c>
      <c r="N485" s="2">
        <v>0</v>
      </c>
      <c r="O485" s="300">
        <v>0</v>
      </c>
      <c r="P485" s="101"/>
      <c r="Q485" s="6">
        <f t="shared" si="14"/>
        <v>0</v>
      </c>
      <c r="R485" s="6">
        <v>0</v>
      </c>
      <c r="S485">
        <v>0</v>
      </c>
      <c r="T485" s="6">
        <f t="shared" si="15"/>
        <v>0</v>
      </c>
    </row>
    <row r="486" spans="1:20" x14ac:dyDescent="0.25">
      <c r="A486" s="1">
        <v>2023</v>
      </c>
      <c r="B486" s="1" t="s">
        <v>11</v>
      </c>
      <c r="C486" s="1">
        <v>73</v>
      </c>
      <c r="D486" s="1" t="s">
        <v>217</v>
      </c>
      <c r="E486" s="1" t="s">
        <v>145</v>
      </c>
      <c r="F486" s="2">
        <v>0</v>
      </c>
      <c r="G486" s="2">
        <v>0</v>
      </c>
      <c r="H486" s="2">
        <v>55707</v>
      </c>
      <c r="I486" s="2">
        <v>55707</v>
      </c>
      <c r="J486" s="2">
        <v>0</v>
      </c>
      <c r="K486" s="2">
        <v>0</v>
      </c>
      <c r="L486" s="2">
        <v>0</v>
      </c>
      <c r="M486" s="2">
        <v>55707</v>
      </c>
      <c r="N486" s="2">
        <v>55707</v>
      </c>
      <c r="O486" s="300">
        <v>0.76849999999999996</v>
      </c>
      <c r="P486" s="101"/>
      <c r="Q486" s="6">
        <f t="shared" si="14"/>
        <v>222828</v>
      </c>
      <c r="R486" s="6">
        <v>222828</v>
      </c>
      <c r="S486">
        <v>222828</v>
      </c>
      <c r="T486" s="6">
        <f t="shared" si="15"/>
        <v>0</v>
      </c>
    </row>
    <row r="487" spans="1:20" x14ac:dyDescent="0.25">
      <c r="A487" s="1">
        <v>2023</v>
      </c>
      <c r="B487" s="1" t="s">
        <v>11</v>
      </c>
      <c r="C487" s="1">
        <v>73</v>
      </c>
      <c r="D487" s="1" t="s">
        <v>217</v>
      </c>
      <c r="E487" s="1" t="s">
        <v>146</v>
      </c>
      <c r="F487" s="2">
        <v>0</v>
      </c>
      <c r="G487" s="2">
        <v>0</v>
      </c>
      <c r="H487" s="2">
        <v>0</v>
      </c>
      <c r="I487" s="2">
        <v>0</v>
      </c>
      <c r="J487" s="2">
        <v>0</v>
      </c>
      <c r="K487" s="2">
        <v>0</v>
      </c>
      <c r="L487" s="2">
        <v>0</v>
      </c>
      <c r="M487" s="2">
        <v>0</v>
      </c>
      <c r="N487" s="2">
        <v>0</v>
      </c>
      <c r="O487" s="300">
        <v>0</v>
      </c>
      <c r="P487" s="101"/>
      <c r="Q487" s="6">
        <f t="shared" si="14"/>
        <v>0</v>
      </c>
      <c r="R487" s="6">
        <v>0</v>
      </c>
      <c r="S487">
        <v>0</v>
      </c>
      <c r="T487" s="6">
        <f t="shared" si="15"/>
        <v>0</v>
      </c>
    </row>
    <row r="488" spans="1:20" x14ac:dyDescent="0.25">
      <c r="A488" s="1">
        <v>2023</v>
      </c>
      <c r="B488" s="1" t="s">
        <v>11</v>
      </c>
      <c r="C488" s="1">
        <v>73</v>
      </c>
      <c r="D488" s="1" t="s">
        <v>217</v>
      </c>
      <c r="E488" s="1" t="s">
        <v>99</v>
      </c>
      <c r="F488" s="2">
        <v>0</v>
      </c>
      <c r="G488" s="2">
        <v>0</v>
      </c>
      <c r="H488" s="2">
        <v>8035</v>
      </c>
      <c r="I488" s="2">
        <v>8035</v>
      </c>
      <c r="J488" s="2">
        <v>0</v>
      </c>
      <c r="K488" s="2">
        <v>0</v>
      </c>
      <c r="L488" s="2">
        <v>0</v>
      </c>
      <c r="M488" s="2">
        <v>8035</v>
      </c>
      <c r="N488" s="2">
        <v>8035</v>
      </c>
      <c r="O488" s="300">
        <v>0.1108</v>
      </c>
      <c r="P488" s="101"/>
      <c r="Q488" s="6">
        <f t="shared" si="14"/>
        <v>32140</v>
      </c>
      <c r="R488" s="6">
        <v>32140</v>
      </c>
      <c r="S488">
        <v>32140</v>
      </c>
      <c r="T488" s="6">
        <f t="shared" si="15"/>
        <v>0</v>
      </c>
    </row>
    <row r="489" spans="1:20" x14ac:dyDescent="0.25">
      <c r="A489" s="1">
        <v>2023</v>
      </c>
      <c r="B489" s="1" t="s">
        <v>11</v>
      </c>
      <c r="C489" s="1">
        <v>73</v>
      </c>
      <c r="D489" s="1" t="s">
        <v>217</v>
      </c>
      <c r="E489" s="1" t="s">
        <v>147</v>
      </c>
      <c r="F489" s="2">
        <v>0</v>
      </c>
      <c r="G489" s="2">
        <v>0</v>
      </c>
      <c r="H489" s="2">
        <v>0</v>
      </c>
      <c r="I489" s="2">
        <v>0</v>
      </c>
      <c r="J489" s="2">
        <v>0</v>
      </c>
      <c r="K489" s="2">
        <v>0</v>
      </c>
      <c r="L489" s="2">
        <v>0</v>
      </c>
      <c r="M489" s="2">
        <v>0</v>
      </c>
      <c r="N489" s="2">
        <v>0</v>
      </c>
      <c r="O489" s="300">
        <v>0</v>
      </c>
      <c r="P489" s="101"/>
      <c r="Q489" s="6">
        <f t="shared" si="14"/>
        <v>0</v>
      </c>
      <c r="R489" s="6">
        <v>0</v>
      </c>
      <c r="S489">
        <v>0</v>
      </c>
      <c r="T489" s="6">
        <f t="shared" si="15"/>
        <v>0</v>
      </c>
    </row>
    <row r="490" spans="1:20" x14ac:dyDescent="0.25">
      <c r="A490" s="1">
        <v>2023</v>
      </c>
      <c r="B490" s="1" t="s">
        <v>11</v>
      </c>
      <c r="C490" s="1">
        <v>73</v>
      </c>
      <c r="D490" s="1" t="s">
        <v>217</v>
      </c>
      <c r="E490" s="1" t="s">
        <v>148</v>
      </c>
      <c r="F490" s="2">
        <v>0</v>
      </c>
      <c r="G490" s="2">
        <v>0</v>
      </c>
      <c r="H490" s="2">
        <v>0</v>
      </c>
      <c r="I490" s="2">
        <v>0</v>
      </c>
      <c r="J490" s="2">
        <v>0</v>
      </c>
      <c r="K490" s="2">
        <v>0</v>
      </c>
      <c r="L490" s="2">
        <v>0</v>
      </c>
      <c r="M490" s="2">
        <v>0</v>
      </c>
      <c r="N490" s="2">
        <v>0</v>
      </c>
      <c r="O490" s="300">
        <v>0</v>
      </c>
      <c r="P490" s="101"/>
      <c r="Q490" s="6">
        <f t="shared" si="14"/>
        <v>0</v>
      </c>
      <c r="R490" s="6">
        <v>0</v>
      </c>
      <c r="S490">
        <v>0</v>
      </c>
      <c r="T490" s="6">
        <f t="shared" si="15"/>
        <v>0</v>
      </c>
    </row>
    <row r="491" spans="1:20" x14ac:dyDescent="0.25">
      <c r="A491" s="1">
        <v>2023</v>
      </c>
      <c r="B491" s="1" t="s">
        <v>11</v>
      </c>
      <c r="C491" s="1">
        <v>73</v>
      </c>
      <c r="D491" s="1" t="s">
        <v>217</v>
      </c>
      <c r="E491" s="1" t="s">
        <v>149</v>
      </c>
      <c r="F491" s="2">
        <v>0</v>
      </c>
      <c r="G491" s="2">
        <v>0</v>
      </c>
      <c r="H491" s="2">
        <v>0</v>
      </c>
      <c r="I491" s="2">
        <v>0</v>
      </c>
      <c r="J491" s="2">
        <v>0</v>
      </c>
      <c r="K491" s="2">
        <v>0</v>
      </c>
      <c r="L491" s="2">
        <v>0</v>
      </c>
      <c r="M491" s="2">
        <v>0</v>
      </c>
      <c r="N491" s="2">
        <v>0</v>
      </c>
      <c r="O491" s="300">
        <v>0</v>
      </c>
      <c r="P491" s="101"/>
      <c r="Q491" s="6">
        <f t="shared" si="14"/>
        <v>0</v>
      </c>
      <c r="R491" s="6">
        <v>0</v>
      </c>
      <c r="S491">
        <v>0</v>
      </c>
      <c r="T491" s="6">
        <f t="shared" si="15"/>
        <v>0</v>
      </c>
    </row>
    <row r="492" spans="1:20" x14ac:dyDescent="0.25">
      <c r="A492" s="1">
        <v>2023</v>
      </c>
      <c r="B492" s="1" t="s">
        <v>11</v>
      </c>
      <c r="C492" s="1">
        <v>73</v>
      </c>
      <c r="D492" s="1" t="s">
        <v>217</v>
      </c>
      <c r="E492" s="1" t="s">
        <v>150</v>
      </c>
      <c r="F492" s="2">
        <v>0</v>
      </c>
      <c r="G492" s="2">
        <v>0</v>
      </c>
      <c r="H492" s="2">
        <v>0</v>
      </c>
      <c r="I492" s="2">
        <v>0</v>
      </c>
      <c r="J492" s="2">
        <v>0</v>
      </c>
      <c r="K492" s="2">
        <v>0</v>
      </c>
      <c r="L492" s="2">
        <v>0</v>
      </c>
      <c r="M492" s="2">
        <v>0</v>
      </c>
      <c r="N492" s="2">
        <v>0</v>
      </c>
      <c r="O492" s="300">
        <v>0</v>
      </c>
      <c r="P492" s="101"/>
      <c r="Q492" s="6">
        <f t="shared" si="14"/>
        <v>0</v>
      </c>
      <c r="R492" s="6">
        <v>0</v>
      </c>
      <c r="S492">
        <v>0</v>
      </c>
      <c r="T492" s="6">
        <f t="shared" si="15"/>
        <v>0</v>
      </c>
    </row>
    <row r="493" spans="1:20" x14ac:dyDescent="0.25">
      <c r="A493" s="1">
        <v>2023</v>
      </c>
      <c r="B493" s="1" t="s">
        <v>11</v>
      </c>
      <c r="C493" s="1">
        <v>73</v>
      </c>
      <c r="D493" s="1" t="s">
        <v>217</v>
      </c>
      <c r="E493" s="1" t="s">
        <v>151</v>
      </c>
      <c r="F493" s="2">
        <v>0</v>
      </c>
      <c r="G493" s="2">
        <v>0</v>
      </c>
      <c r="H493" s="2">
        <v>0</v>
      </c>
      <c r="I493" s="2">
        <v>0</v>
      </c>
      <c r="J493" s="2">
        <v>0</v>
      </c>
      <c r="K493" s="2">
        <v>0</v>
      </c>
      <c r="L493" s="2">
        <v>0</v>
      </c>
      <c r="M493" s="2">
        <v>0</v>
      </c>
      <c r="N493" s="2">
        <v>0</v>
      </c>
      <c r="O493" s="300">
        <v>0</v>
      </c>
      <c r="P493" s="101"/>
      <c r="Q493" s="6">
        <f t="shared" si="14"/>
        <v>0</v>
      </c>
      <c r="R493" s="6">
        <v>0</v>
      </c>
      <c r="S493">
        <v>0</v>
      </c>
      <c r="T493" s="6">
        <f t="shared" si="15"/>
        <v>0</v>
      </c>
    </row>
    <row r="494" spans="1:20" x14ac:dyDescent="0.25">
      <c r="A494" s="1">
        <v>2023</v>
      </c>
      <c r="B494" s="1" t="s">
        <v>11</v>
      </c>
      <c r="C494" s="1">
        <v>73</v>
      </c>
      <c r="D494" s="1" t="s">
        <v>217</v>
      </c>
      <c r="E494" s="1" t="s">
        <v>152</v>
      </c>
      <c r="F494" s="2">
        <v>0</v>
      </c>
      <c r="G494" s="2">
        <v>0</v>
      </c>
      <c r="H494" s="2">
        <v>0</v>
      </c>
      <c r="I494" s="2">
        <v>0</v>
      </c>
      <c r="J494" s="2">
        <v>0</v>
      </c>
      <c r="K494" s="2">
        <v>0</v>
      </c>
      <c r="L494" s="2">
        <v>0</v>
      </c>
      <c r="M494" s="2">
        <v>0</v>
      </c>
      <c r="N494" s="2">
        <v>0</v>
      </c>
      <c r="O494" s="300">
        <v>0</v>
      </c>
      <c r="P494" s="101"/>
      <c r="Q494" s="6">
        <f t="shared" si="14"/>
        <v>0</v>
      </c>
      <c r="R494" s="6">
        <v>0</v>
      </c>
      <c r="S494">
        <v>0</v>
      </c>
      <c r="T494" s="6">
        <f t="shared" si="15"/>
        <v>0</v>
      </c>
    </row>
    <row r="495" spans="1:20" x14ac:dyDescent="0.25">
      <c r="A495" s="1">
        <v>2023</v>
      </c>
      <c r="B495" s="1" t="s">
        <v>11</v>
      </c>
      <c r="C495" s="1">
        <v>73</v>
      </c>
      <c r="D495" s="1" t="s">
        <v>217</v>
      </c>
      <c r="E495" s="1" t="s">
        <v>94</v>
      </c>
      <c r="F495" s="2">
        <v>0</v>
      </c>
      <c r="G495" s="2">
        <v>0</v>
      </c>
      <c r="H495" s="2">
        <v>0</v>
      </c>
      <c r="I495" s="2">
        <v>0</v>
      </c>
      <c r="J495" s="2">
        <v>0</v>
      </c>
      <c r="K495" s="2">
        <v>0</v>
      </c>
      <c r="L495" s="2">
        <v>0</v>
      </c>
      <c r="M495" s="2">
        <v>0</v>
      </c>
      <c r="N495" s="2">
        <v>0</v>
      </c>
      <c r="O495" s="300">
        <v>0</v>
      </c>
      <c r="P495" s="101"/>
      <c r="Q495" s="6">
        <f t="shared" si="14"/>
        <v>0</v>
      </c>
      <c r="R495" s="6">
        <v>0</v>
      </c>
      <c r="S495">
        <v>0</v>
      </c>
      <c r="T495" s="6">
        <f t="shared" si="15"/>
        <v>0</v>
      </c>
    </row>
    <row r="496" spans="1:20" x14ac:dyDescent="0.25">
      <c r="A496" s="1">
        <v>2023</v>
      </c>
      <c r="B496" s="1" t="s">
        <v>11</v>
      </c>
      <c r="C496" s="1">
        <v>73</v>
      </c>
      <c r="D496" s="1" t="s">
        <v>217</v>
      </c>
      <c r="E496" s="1" t="s">
        <v>157</v>
      </c>
      <c r="F496" s="2">
        <v>7662</v>
      </c>
      <c r="G496" s="2">
        <v>0</v>
      </c>
      <c r="H496" s="2">
        <v>0</v>
      </c>
      <c r="I496" s="2">
        <v>7662</v>
      </c>
      <c r="J496" s="2">
        <v>1088</v>
      </c>
      <c r="K496" s="2">
        <v>0</v>
      </c>
      <c r="L496" s="2">
        <v>8750</v>
      </c>
      <c r="M496" s="2">
        <v>0</v>
      </c>
      <c r="N496" s="2">
        <v>8750</v>
      </c>
      <c r="O496" s="300">
        <v>0.1207</v>
      </c>
      <c r="P496" s="101"/>
      <c r="Q496" s="6">
        <f t="shared" si="14"/>
        <v>33912</v>
      </c>
      <c r="R496" s="6">
        <v>33912</v>
      </c>
      <c r="S496">
        <v>33912</v>
      </c>
      <c r="T496" s="6">
        <f t="shared" si="15"/>
        <v>0</v>
      </c>
    </row>
    <row r="497" spans="1:20" x14ac:dyDescent="0.25">
      <c r="A497" s="1">
        <v>2023</v>
      </c>
      <c r="B497" s="1" t="s">
        <v>11</v>
      </c>
      <c r="C497" s="1">
        <v>76</v>
      </c>
      <c r="D497" s="1" t="s">
        <v>189</v>
      </c>
      <c r="E497" s="1" t="s">
        <v>89</v>
      </c>
      <c r="F497" s="2">
        <v>0</v>
      </c>
      <c r="G497" s="2">
        <v>0</v>
      </c>
      <c r="H497" s="2">
        <v>0</v>
      </c>
      <c r="I497" s="2">
        <v>0</v>
      </c>
      <c r="J497" s="2">
        <v>0</v>
      </c>
      <c r="K497" s="2">
        <v>0</v>
      </c>
      <c r="L497" s="2">
        <v>0</v>
      </c>
      <c r="M497" s="2">
        <v>0</v>
      </c>
      <c r="N497" s="2">
        <v>0</v>
      </c>
      <c r="O497" s="300">
        <v>0</v>
      </c>
      <c r="P497" s="101"/>
      <c r="Q497" s="6">
        <f t="shared" si="14"/>
        <v>0</v>
      </c>
      <c r="R497" s="6">
        <v>0</v>
      </c>
      <c r="S497">
        <v>0</v>
      </c>
      <c r="T497" s="6">
        <f t="shared" si="15"/>
        <v>0</v>
      </c>
    </row>
    <row r="498" spans="1:20" x14ac:dyDescent="0.25">
      <c r="A498" s="1">
        <v>2023</v>
      </c>
      <c r="B498" s="1" t="s">
        <v>11</v>
      </c>
      <c r="C498" s="1">
        <v>76</v>
      </c>
      <c r="D498" s="1" t="s">
        <v>189</v>
      </c>
      <c r="E498" s="1" t="s">
        <v>88</v>
      </c>
      <c r="F498" s="2">
        <v>0</v>
      </c>
      <c r="G498" s="2">
        <v>0</v>
      </c>
      <c r="H498" s="2">
        <v>0</v>
      </c>
      <c r="I498" s="2">
        <v>0</v>
      </c>
      <c r="J498" s="2">
        <v>0</v>
      </c>
      <c r="K498" s="2">
        <v>0</v>
      </c>
      <c r="L498" s="2">
        <v>0</v>
      </c>
      <c r="M498" s="2">
        <v>0</v>
      </c>
      <c r="N498" s="2">
        <v>0</v>
      </c>
      <c r="O498" s="300">
        <v>0</v>
      </c>
      <c r="P498" s="101"/>
      <c r="Q498" s="6">
        <f t="shared" si="14"/>
        <v>0</v>
      </c>
      <c r="R498" s="6">
        <v>0</v>
      </c>
      <c r="S498">
        <v>0</v>
      </c>
      <c r="T498" s="6">
        <f t="shared" si="15"/>
        <v>0</v>
      </c>
    </row>
    <row r="499" spans="1:20" x14ac:dyDescent="0.25">
      <c r="A499" s="1">
        <v>2023</v>
      </c>
      <c r="B499" s="1" t="s">
        <v>11</v>
      </c>
      <c r="C499" s="1">
        <v>76</v>
      </c>
      <c r="D499" s="1" t="s">
        <v>189</v>
      </c>
      <c r="E499" s="1" t="s">
        <v>86</v>
      </c>
      <c r="F499" s="2">
        <v>0</v>
      </c>
      <c r="G499" s="2">
        <v>0</v>
      </c>
      <c r="H499" s="2">
        <v>0</v>
      </c>
      <c r="I499" s="2">
        <v>0</v>
      </c>
      <c r="J499" s="2">
        <v>0</v>
      </c>
      <c r="K499" s="2">
        <v>0</v>
      </c>
      <c r="L499" s="2">
        <v>0</v>
      </c>
      <c r="M499" s="2">
        <v>0</v>
      </c>
      <c r="N499" s="2">
        <v>0</v>
      </c>
      <c r="O499" s="300">
        <v>0</v>
      </c>
      <c r="P499" s="101"/>
      <c r="Q499" s="6">
        <f t="shared" si="14"/>
        <v>0</v>
      </c>
      <c r="R499" s="6">
        <v>0</v>
      </c>
      <c r="S499">
        <v>0</v>
      </c>
      <c r="T499" s="6">
        <f t="shared" si="15"/>
        <v>0</v>
      </c>
    </row>
    <row r="500" spans="1:20" x14ac:dyDescent="0.25">
      <c r="A500" s="1">
        <v>2023</v>
      </c>
      <c r="B500" s="1" t="s">
        <v>11</v>
      </c>
      <c r="C500" s="1">
        <v>76</v>
      </c>
      <c r="D500" s="1" t="s">
        <v>189</v>
      </c>
      <c r="E500" s="1" t="s">
        <v>93</v>
      </c>
      <c r="F500" s="2">
        <v>0</v>
      </c>
      <c r="G500" s="2">
        <v>0</v>
      </c>
      <c r="H500" s="2">
        <v>0</v>
      </c>
      <c r="I500" s="2">
        <v>0</v>
      </c>
      <c r="J500" s="2">
        <v>0</v>
      </c>
      <c r="K500" s="2">
        <v>0</v>
      </c>
      <c r="L500" s="2">
        <v>0</v>
      </c>
      <c r="M500" s="2">
        <v>0</v>
      </c>
      <c r="N500" s="2">
        <v>0</v>
      </c>
      <c r="O500" s="300">
        <v>0</v>
      </c>
      <c r="P500" s="101"/>
      <c r="Q500" s="6">
        <f t="shared" si="14"/>
        <v>0</v>
      </c>
      <c r="R500" s="6">
        <v>0</v>
      </c>
      <c r="S500">
        <v>0</v>
      </c>
      <c r="T500" s="6">
        <f t="shared" si="15"/>
        <v>0</v>
      </c>
    </row>
    <row r="501" spans="1:20" x14ac:dyDescent="0.25">
      <c r="A501" s="1">
        <v>2023</v>
      </c>
      <c r="B501" s="1" t="s">
        <v>11</v>
      </c>
      <c r="C501" s="1">
        <v>76</v>
      </c>
      <c r="D501" s="1" t="s">
        <v>189</v>
      </c>
      <c r="E501" s="1" t="s">
        <v>145</v>
      </c>
      <c r="F501" s="2">
        <v>0</v>
      </c>
      <c r="G501" s="2">
        <v>0</v>
      </c>
      <c r="H501" s="2">
        <v>228756</v>
      </c>
      <c r="I501" s="2">
        <v>228756</v>
      </c>
      <c r="J501" s="2">
        <v>0</v>
      </c>
      <c r="K501" s="2">
        <v>0</v>
      </c>
      <c r="L501" s="2">
        <v>0</v>
      </c>
      <c r="M501" s="2">
        <v>228756</v>
      </c>
      <c r="N501" s="2">
        <v>228756</v>
      </c>
      <c r="O501" s="300">
        <v>0.70130000000000003</v>
      </c>
      <c r="P501" s="101"/>
      <c r="Q501" s="6">
        <f t="shared" si="14"/>
        <v>915024</v>
      </c>
      <c r="R501" s="6">
        <v>915024</v>
      </c>
      <c r="S501">
        <v>915024</v>
      </c>
      <c r="T501" s="6">
        <f t="shared" si="15"/>
        <v>0</v>
      </c>
    </row>
    <row r="502" spans="1:20" x14ac:dyDescent="0.25">
      <c r="A502" s="1">
        <v>2023</v>
      </c>
      <c r="B502" s="1" t="s">
        <v>11</v>
      </c>
      <c r="C502" s="1">
        <v>76</v>
      </c>
      <c r="D502" s="1" t="s">
        <v>189</v>
      </c>
      <c r="E502" s="1" t="s">
        <v>146</v>
      </c>
      <c r="F502" s="2">
        <v>0</v>
      </c>
      <c r="G502" s="2">
        <v>0</v>
      </c>
      <c r="H502" s="2">
        <v>0</v>
      </c>
      <c r="I502" s="2">
        <v>0</v>
      </c>
      <c r="J502" s="2">
        <v>0</v>
      </c>
      <c r="K502" s="2">
        <v>0</v>
      </c>
      <c r="L502" s="2">
        <v>0</v>
      </c>
      <c r="M502" s="2">
        <v>0</v>
      </c>
      <c r="N502" s="2">
        <v>0</v>
      </c>
      <c r="O502" s="300">
        <v>0</v>
      </c>
      <c r="P502" s="101"/>
      <c r="Q502" s="6">
        <f t="shared" si="14"/>
        <v>0</v>
      </c>
      <c r="R502" s="6">
        <v>0</v>
      </c>
      <c r="S502">
        <v>0</v>
      </c>
      <c r="T502" s="6">
        <f t="shared" si="15"/>
        <v>0</v>
      </c>
    </row>
    <row r="503" spans="1:20" x14ac:dyDescent="0.25">
      <c r="A503" s="1">
        <v>2023</v>
      </c>
      <c r="B503" s="1" t="s">
        <v>11</v>
      </c>
      <c r="C503" s="1">
        <v>76</v>
      </c>
      <c r="D503" s="1" t="s">
        <v>189</v>
      </c>
      <c r="E503" s="1" t="s">
        <v>99</v>
      </c>
      <c r="F503" s="2">
        <v>0</v>
      </c>
      <c r="G503" s="2">
        <v>0</v>
      </c>
      <c r="H503" s="2">
        <v>32993</v>
      </c>
      <c r="I503" s="2">
        <v>32993</v>
      </c>
      <c r="J503" s="2">
        <v>0</v>
      </c>
      <c r="K503" s="2">
        <v>0</v>
      </c>
      <c r="L503" s="2">
        <v>0</v>
      </c>
      <c r="M503" s="2">
        <v>32993</v>
      </c>
      <c r="N503" s="2">
        <v>32993</v>
      </c>
      <c r="O503" s="300">
        <v>0.1011</v>
      </c>
      <c r="P503" s="101"/>
      <c r="Q503" s="6">
        <f t="shared" si="14"/>
        <v>131972</v>
      </c>
      <c r="R503" s="6">
        <v>131972</v>
      </c>
      <c r="S503">
        <v>131972</v>
      </c>
      <c r="T503" s="6">
        <f t="shared" si="15"/>
        <v>0</v>
      </c>
    </row>
    <row r="504" spans="1:20" x14ac:dyDescent="0.25">
      <c r="A504" s="1">
        <v>2023</v>
      </c>
      <c r="B504" s="1" t="s">
        <v>11</v>
      </c>
      <c r="C504" s="1">
        <v>76</v>
      </c>
      <c r="D504" s="1" t="s">
        <v>189</v>
      </c>
      <c r="E504" s="1" t="s">
        <v>147</v>
      </c>
      <c r="F504" s="2">
        <v>0</v>
      </c>
      <c r="G504" s="2">
        <v>0</v>
      </c>
      <c r="H504" s="2">
        <v>0</v>
      </c>
      <c r="I504" s="2">
        <v>0</v>
      </c>
      <c r="J504" s="2">
        <v>0</v>
      </c>
      <c r="K504" s="2">
        <v>0</v>
      </c>
      <c r="L504" s="2">
        <v>0</v>
      </c>
      <c r="M504" s="2">
        <v>0</v>
      </c>
      <c r="N504" s="2">
        <v>0</v>
      </c>
      <c r="O504" s="300">
        <v>0</v>
      </c>
      <c r="P504" s="101"/>
      <c r="Q504" s="6">
        <f t="shared" si="14"/>
        <v>0</v>
      </c>
      <c r="R504" s="6">
        <v>0</v>
      </c>
      <c r="S504">
        <v>0</v>
      </c>
      <c r="T504" s="6">
        <f t="shared" si="15"/>
        <v>0</v>
      </c>
    </row>
    <row r="505" spans="1:20" x14ac:dyDescent="0.25">
      <c r="A505" s="1">
        <v>2023</v>
      </c>
      <c r="B505" s="1" t="s">
        <v>11</v>
      </c>
      <c r="C505" s="1">
        <v>76</v>
      </c>
      <c r="D505" s="1" t="s">
        <v>189</v>
      </c>
      <c r="E505" s="1" t="s">
        <v>148</v>
      </c>
      <c r="F505" s="2">
        <v>0</v>
      </c>
      <c r="G505" s="2">
        <v>0</v>
      </c>
      <c r="H505" s="2">
        <v>0</v>
      </c>
      <c r="I505" s="2">
        <v>0</v>
      </c>
      <c r="J505" s="2">
        <v>0</v>
      </c>
      <c r="K505" s="2">
        <v>0</v>
      </c>
      <c r="L505" s="2">
        <v>0</v>
      </c>
      <c r="M505" s="2">
        <v>0</v>
      </c>
      <c r="N505" s="2">
        <v>0</v>
      </c>
      <c r="O505" s="300">
        <v>0</v>
      </c>
      <c r="P505" s="101"/>
      <c r="Q505" s="6">
        <f t="shared" si="14"/>
        <v>0</v>
      </c>
      <c r="R505" s="6">
        <v>0</v>
      </c>
      <c r="S505">
        <v>0</v>
      </c>
      <c r="T505" s="6">
        <f t="shared" si="15"/>
        <v>0</v>
      </c>
    </row>
    <row r="506" spans="1:20" x14ac:dyDescent="0.25">
      <c r="A506" s="1">
        <v>2023</v>
      </c>
      <c r="B506" s="1" t="s">
        <v>11</v>
      </c>
      <c r="C506" s="1">
        <v>76</v>
      </c>
      <c r="D506" s="1" t="s">
        <v>189</v>
      </c>
      <c r="E506" s="1" t="s">
        <v>149</v>
      </c>
      <c r="F506" s="2">
        <v>0</v>
      </c>
      <c r="G506" s="2">
        <v>0</v>
      </c>
      <c r="H506" s="2">
        <v>0</v>
      </c>
      <c r="I506" s="2">
        <v>0</v>
      </c>
      <c r="J506" s="2">
        <v>0</v>
      </c>
      <c r="K506" s="2">
        <v>0</v>
      </c>
      <c r="L506" s="2">
        <v>0</v>
      </c>
      <c r="M506" s="2">
        <v>0</v>
      </c>
      <c r="N506" s="2">
        <v>0</v>
      </c>
      <c r="O506" s="300">
        <v>0</v>
      </c>
      <c r="P506" s="101"/>
      <c r="Q506" s="6">
        <f t="shared" si="14"/>
        <v>0</v>
      </c>
      <c r="R506" s="6">
        <v>0</v>
      </c>
      <c r="S506">
        <v>0</v>
      </c>
      <c r="T506" s="6">
        <f t="shared" si="15"/>
        <v>0</v>
      </c>
    </row>
    <row r="507" spans="1:20" x14ac:dyDescent="0.25">
      <c r="A507" s="1">
        <v>2023</v>
      </c>
      <c r="B507" s="1" t="s">
        <v>11</v>
      </c>
      <c r="C507" s="1">
        <v>76</v>
      </c>
      <c r="D507" s="1" t="s">
        <v>189</v>
      </c>
      <c r="E507" s="1" t="s">
        <v>150</v>
      </c>
      <c r="F507" s="2">
        <v>0</v>
      </c>
      <c r="G507" s="2">
        <v>0</v>
      </c>
      <c r="H507" s="2">
        <v>0</v>
      </c>
      <c r="I507" s="2">
        <v>0</v>
      </c>
      <c r="J507" s="2">
        <v>0</v>
      </c>
      <c r="K507" s="2">
        <v>0</v>
      </c>
      <c r="L507" s="2">
        <v>0</v>
      </c>
      <c r="M507" s="2">
        <v>0</v>
      </c>
      <c r="N507" s="2">
        <v>0</v>
      </c>
      <c r="O507" s="300">
        <v>0</v>
      </c>
      <c r="P507" s="101"/>
      <c r="Q507" s="6">
        <f t="shared" si="14"/>
        <v>0</v>
      </c>
      <c r="R507" s="6">
        <v>0</v>
      </c>
      <c r="S507">
        <v>0</v>
      </c>
      <c r="T507" s="6">
        <f t="shared" si="15"/>
        <v>0</v>
      </c>
    </row>
    <row r="508" spans="1:20" x14ac:dyDescent="0.25">
      <c r="A508" s="1">
        <v>2023</v>
      </c>
      <c r="B508" s="1" t="s">
        <v>11</v>
      </c>
      <c r="C508" s="1">
        <v>76</v>
      </c>
      <c r="D508" s="1" t="s">
        <v>189</v>
      </c>
      <c r="E508" s="1" t="s">
        <v>151</v>
      </c>
      <c r="F508" s="2">
        <v>0</v>
      </c>
      <c r="G508" s="2">
        <v>0</v>
      </c>
      <c r="H508" s="2">
        <v>0</v>
      </c>
      <c r="I508" s="2">
        <v>0</v>
      </c>
      <c r="J508" s="2">
        <v>0</v>
      </c>
      <c r="K508" s="2">
        <v>0</v>
      </c>
      <c r="L508" s="2">
        <v>0</v>
      </c>
      <c r="M508" s="2">
        <v>0</v>
      </c>
      <c r="N508" s="2">
        <v>0</v>
      </c>
      <c r="O508" s="300">
        <v>0</v>
      </c>
      <c r="P508" s="101"/>
      <c r="Q508" s="6">
        <f t="shared" si="14"/>
        <v>0</v>
      </c>
      <c r="R508" s="6">
        <v>0</v>
      </c>
      <c r="S508">
        <v>0</v>
      </c>
      <c r="T508" s="6">
        <f t="shared" si="15"/>
        <v>0</v>
      </c>
    </row>
    <row r="509" spans="1:20" x14ac:dyDescent="0.25">
      <c r="A509" s="1">
        <v>2023</v>
      </c>
      <c r="B509" s="1" t="s">
        <v>11</v>
      </c>
      <c r="C509" s="1">
        <v>76</v>
      </c>
      <c r="D509" s="1" t="s">
        <v>189</v>
      </c>
      <c r="E509" s="1" t="s">
        <v>152</v>
      </c>
      <c r="F509" s="2">
        <v>0</v>
      </c>
      <c r="G509" s="2">
        <v>0</v>
      </c>
      <c r="H509" s="2">
        <v>0</v>
      </c>
      <c r="I509" s="2">
        <v>0</v>
      </c>
      <c r="J509" s="2">
        <v>0</v>
      </c>
      <c r="K509" s="2">
        <v>0</v>
      </c>
      <c r="L509" s="2">
        <v>0</v>
      </c>
      <c r="M509" s="2">
        <v>0</v>
      </c>
      <c r="N509" s="2">
        <v>0</v>
      </c>
      <c r="O509" s="300">
        <v>0</v>
      </c>
      <c r="P509" s="101"/>
      <c r="Q509" s="6">
        <f t="shared" si="14"/>
        <v>0</v>
      </c>
      <c r="R509" s="6">
        <v>0</v>
      </c>
      <c r="S509">
        <v>0</v>
      </c>
      <c r="T509" s="6">
        <f t="shared" si="15"/>
        <v>0</v>
      </c>
    </row>
    <row r="510" spans="1:20" x14ac:dyDescent="0.25">
      <c r="A510" s="1">
        <v>2023</v>
      </c>
      <c r="B510" s="1" t="s">
        <v>11</v>
      </c>
      <c r="C510" s="1">
        <v>76</v>
      </c>
      <c r="D510" s="1" t="s">
        <v>189</v>
      </c>
      <c r="E510" s="1" t="s">
        <v>94</v>
      </c>
      <c r="F510" s="2">
        <v>0</v>
      </c>
      <c r="G510" s="2">
        <v>0</v>
      </c>
      <c r="H510" s="2">
        <v>0</v>
      </c>
      <c r="I510" s="2">
        <v>0</v>
      </c>
      <c r="J510" s="2">
        <v>0</v>
      </c>
      <c r="K510" s="2">
        <v>0</v>
      </c>
      <c r="L510" s="2">
        <v>0</v>
      </c>
      <c r="M510" s="2">
        <v>0</v>
      </c>
      <c r="N510" s="2">
        <v>0</v>
      </c>
      <c r="O510" s="300">
        <v>0</v>
      </c>
      <c r="P510" s="101"/>
      <c r="Q510" s="6">
        <f t="shared" si="14"/>
        <v>0</v>
      </c>
      <c r="R510" s="6">
        <v>0</v>
      </c>
      <c r="S510">
        <v>0</v>
      </c>
      <c r="T510" s="6">
        <f t="shared" si="15"/>
        <v>0</v>
      </c>
    </row>
    <row r="511" spans="1:20" x14ac:dyDescent="0.25">
      <c r="A511" s="1">
        <v>2023</v>
      </c>
      <c r="B511" s="1" t="s">
        <v>11</v>
      </c>
      <c r="C511" s="1">
        <v>76</v>
      </c>
      <c r="D511" s="1" t="s">
        <v>189</v>
      </c>
      <c r="E511" s="1" t="s">
        <v>157</v>
      </c>
      <c r="F511" s="2">
        <v>31464</v>
      </c>
      <c r="G511" s="2">
        <v>0</v>
      </c>
      <c r="H511" s="2">
        <v>0</v>
      </c>
      <c r="I511" s="2">
        <v>31464</v>
      </c>
      <c r="J511" s="2">
        <v>33009</v>
      </c>
      <c r="K511" s="2">
        <v>0</v>
      </c>
      <c r="L511" s="2">
        <v>64473</v>
      </c>
      <c r="M511" s="2">
        <v>0</v>
      </c>
      <c r="N511" s="2">
        <v>64473</v>
      </c>
      <c r="O511" s="300">
        <v>0.1976</v>
      </c>
      <c r="P511" s="101"/>
      <c r="Q511" s="6">
        <f t="shared" si="14"/>
        <v>224883</v>
      </c>
      <c r="R511" s="6">
        <v>224883</v>
      </c>
      <c r="S511">
        <v>224883</v>
      </c>
      <c r="T511" s="6">
        <f t="shared" si="15"/>
        <v>0</v>
      </c>
    </row>
    <row r="512" spans="1:20" x14ac:dyDescent="0.25">
      <c r="A512" s="1">
        <v>2023</v>
      </c>
      <c r="B512" s="1" t="s">
        <v>11</v>
      </c>
      <c r="C512" s="1">
        <v>81</v>
      </c>
      <c r="D512" s="1" t="s">
        <v>190</v>
      </c>
      <c r="E512" s="1" t="s">
        <v>89</v>
      </c>
      <c r="F512" s="2">
        <v>0</v>
      </c>
      <c r="G512" s="2">
        <v>0</v>
      </c>
      <c r="H512" s="2">
        <v>0</v>
      </c>
      <c r="I512" s="2">
        <v>0</v>
      </c>
      <c r="J512" s="2">
        <v>0</v>
      </c>
      <c r="K512" s="2">
        <v>0</v>
      </c>
      <c r="L512" s="2">
        <v>0</v>
      </c>
      <c r="M512" s="2">
        <v>0</v>
      </c>
      <c r="N512" s="2">
        <v>0</v>
      </c>
      <c r="O512" s="300">
        <v>0</v>
      </c>
      <c r="P512" s="101"/>
      <c r="Q512" s="6">
        <f t="shared" si="14"/>
        <v>0</v>
      </c>
      <c r="R512" s="6">
        <v>0</v>
      </c>
      <c r="S512">
        <v>0</v>
      </c>
      <c r="T512" s="6">
        <f t="shared" si="15"/>
        <v>0</v>
      </c>
    </row>
    <row r="513" spans="1:20" x14ac:dyDescent="0.25">
      <c r="A513" s="1">
        <v>2023</v>
      </c>
      <c r="B513" s="1" t="s">
        <v>11</v>
      </c>
      <c r="C513" s="1">
        <v>81</v>
      </c>
      <c r="D513" s="1" t="s">
        <v>190</v>
      </c>
      <c r="E513" s="1" t="s">
        <v>88</v>
      </c>
      <c r="F513" s="2">
        <v>0</v>
      </c>
      <c r="G513" s="2">
        <v>0</v>
      </c>
      <c r="H513" s="2">
        <v>0</v>
      </c>
      <c r="I513" s="2">
        <v>0</v>
      </c>
      <c r="J513" s="2">
        <v>0</v>
      </c>
      <c r="K513" s="2">
        <v>0</v>
      </c>
      <c r="L513" s="2">
        <v>0</v>
      </c>
      <c r="M513" s="2">
        <v>0</v>
      </c>
      <c r="N513" s="2">
        <v>0</v>
      </c>
      <c r="O513" s="300">
        <v>0</v>
      </c>
      <c r="P513" s="101"/>
      <c r="Q513" s="6">
        <f t="shared" si="14"/>
        <v>0</v>
      </c>
      <c r="R513" s="6">
        <v>0</v>
      </c>
      <c r="S513">
        <v>0</v>
      </c>
      <c r="T513" s="6">
        <f t="shared" si="15"/>
        <v>0</v>
      </c>
    </row>
    <row r="514" spans="1:20" x14ac:dyDescent="0.25">
      <c r="A514" s="1">
        <v>2023</v>
      </c>
      <c r="B514" s="1" t="s">
        <v>11</v>
      </c>
      <c r="C514" s="1">
        <v>81</v>
      </c>
      <c r="D514" s="1" t="s">
        <v>190</v>
      </c>
      <c r="E514" s="1" t="s">
        <v>86</v>
      </c>
      <c r="F514" s="2">
        <v>0</v>
      </c>
      <c r="G514" s="2">
        <v>0</v>
      </c>
      <c r="H514" s="2">
        <v>0</v>
      </c>
      <c r="I514" s="2">
        <v>0</v>
      </c>
      <c r="J514" s="2">
        <v>0</v>
      </c>
      <c r="K514" s="2">
        <v>0</v>
      </c>
      <c r="L514" s="2">
        <v>0</v>
      </c>
      <c r="M514" s="2">
        <v>0</v>
      </c>
      <c r="N514" s="2">
        <v>0</v>
      </c>
      <c r="O514" s="300">
        <v>0</v>
      </c>
      <c r="P514" s="101"/>
      <c r="Q514" s="6">
        <f t="shared" si="14"/>
        <v>0</v>
      </c>
      <c r="R514" s="6">
        <v>0</v>
      </c>
      <c r="S514">
        <v>0</v>
      </c>
      <c r="T514" s="6">
        <f t="shared" si="15"/>
        <v>0</v>
      </c>
    </row>
    <row r="515" spans="1:20" x14ac:dyDescent="0.25">
      <c r="A515" s="1">
        <v>2023</v>
      </c>
      <c r="B515" s="1" t="s">
        <v>11</v>
      </c>
      <c r="C515" s="1">
        <v>81</v>
      </c>
      <c r="D515" s="1" t="s">
        <v>190</v>
      </c>
      <c r="E515" s="1" t="s">
        <v>93</v>
      </c>
      <c r="F515" s="2">
        <v>0</v>
      </c>
      <c r="G515" s="2">
        <v>0</v>
      </c>
      <c r="H515" s="2">
        <v>0</v>
      </c>
      <c r="I515" s="2">
        <v>0</v>
      </c>
      <c r="J515" s="2">
        <v>0</v>
      </c>
      <c r="K515" s="2">
        <v>0</v>
      </c>
      <c r="L515" s="2">
        <v>0</v>
      </c>
      <c r="M515" s="2">
        <v>0</v>
      </c>
      <c r="N515" s="2">
        <v>0</v>
      </c>
      <c r="O515" s="300">
        <v>0</v>
      </c>
      <c r="P515" s="101"/>
      <c r="Q515" s="6">
        <f t="shared" ref="Q515:Q578" si="16">SUM(F515:N515)</f>
        <v>0</v>
      </c>
      <c r="R515" s="6">
        <v>0</v>
      </c>
      <c r="S515">
        <v>0</v>
      </c>
      <c r="T515" s="6">
        <f t="shared" ref="T515:T578" si="17">Q515-R515</f>
        <v>0</v>
      </c>
    </row>
    <row r="516" spans="1:20" x14ac:dyDescent="0.25">
      <c r="A516" s="1">
        <v>2023</v>
      </c>
      <c r="B516" s="1" t="s">
        <v>11</v>
      </c>
      <c r="C516" s="1">
        <v>81</v>
      </c>
      <c r="D516" s="1" t="s">
        <v>190</v>
      </c>
      <c r="E516" s="1" t="s">
        <v>145</v>
      </c>
      <c r="F516" s="2">
        <v>0</v>
      </c>
      <c r="G516" s="2">
        <v>0</v>
      </c>
      <c r="H516" s="2">
        <v>91847</v>
      </c>
      <c r="I516" s="2">
        <v>91847</v>
      </c>
      <c r="J516" s="2">
        <v>0</v>
      </c>
      <c r="K516" s="2">
        <v>0</v>
      </c>
      <c r="L516" s="2">
        <v>0</v>
      </c>
      <c r="M516" s="2">
        <v>91847</v>
      </c>
      <c r="N516" s="2">
        <v>91847</v>
      </c>
      <c r="O516" s="300">
        <v>0.7802</v>
      </c>
      <c r="P516" s="101"/>
      <c r="Q516" s="6">
        <f t="shared" si="16"/>
        <v>367388</v>
      </c>
      <c r="R516" s="6">
        <v>367388</v>
      </c>
      <c r="S516">
        <v>367388</v>
      </c>
      <c r="T516" s="6">
        <f t="shared" si="17"/>
        <v>0</v>
      </c>
    </row>
    <row r="517" spans="1:20" x14ac:dyDescent="0.25">
      <c r="A517" s="1">
        <v>2023</v>
      </c>
      <c r="B517" s="1" t="s">
        <v>11</v>
      </c>
      <c r="C517" s="1">
        <v>81</v>
      </c>
      <c r="D517" s="1" t="s">
        <v>190</v>
      </c>
      <c r="E517" s="1" t="s">
        <v>146</v>
      </c>
      <c r="F517" s="2">
        <v>0</v>
      </c>
      <c r="G517" s="2">
        <v>0</v>
      </c>
      <c r="H517" s="2">
        <v>0</v>
      </c>
      <c r="I517" s="2">
        <v>0</v>
      </c>
      <c r="J517" s="2">
        <v>0</v>
      </c>
      <c r="K517" s="2">
        <v>0</v>
      </c>
      <c r="L517" s="2">
        <v>0</v>
      </c>
      <c r="M517" s="2">
        <v>0</v>
      </c>
      <c r="N517" s="2">
        <v>0</v>
      </c>
      <c r="O517" s="300">
        <v>0</v>
      </c>
      <c r="P517" s="101"/>
      <c r="Q517" s="6">
        <f t="shared" si="16"/>
        <v>0</v>
      </c>
      <c r="R517" s="6">
        <v>0</v>
      </c>
      <c r="S517">
        <v>0</v>
      </c>
      <c r="T517" s="6">
        <f t="shared" si="17"/>
        <v>0</v>
      </c>
    </row>
    <row r="518" spans="1:20" x14ac:dyDescent="0.25">
      <c r="A518" s="1">
        <v>2023</v>
      </c>
      <c r="B518" s="1" t="s">
        <v>11</v>
      </c>
      <c r="C518" s="1">
        <v>81</v>
      </c>
      <c r="D518" s="1" t="s">
        <v>190</v>
      </c>
      <c r="E518" s="1" t="s">
        <v>99</v>
      </c>
      <c r="F518" s="2">
        <v>0</v>
      </c>
      <c r="G518" s="2">
        <v>0</v>
      </c>
      <c r="H518" s="2">
        <v>13247</v>
      </c>
      <c r="I518" s="2">
        <v>13247</v>
      </c>
      <c r="J518" s="2">
        <v>0</v>
      </c>
      <c r="K518" s="2">
        <v>0</v>
      </c>
      <c r="L518" s="2">
        <v>0</v>
      </c>
      <c r="M518" s="2">
        <v>13247</v>
      </c>
      <c r="N518" s="2">
        <v>13247</v>
      </c>
      <c r="O518" s="300">
        <v>0.1125</v>
      </c>
      <c r="P518" s="101"/>
      <c r="Q518" s="6">
        <f t="shared" si="16"/>
        <v>52988</v>
      </c>
      <c r="R518" s="6">
        <v>52988</v>
      </c>
      <c r="S518">
        <v>52988</v>
      </c>
      <c r="T518" s="6">
        <f t="shared" si="17"/>
        <v>0</v>
      </c>
    </row>
    <row r="519" spans="1:20" x14ac:dyDescent="0.25">
      <c r="A519" s="1">
        <v>2023</v>
      </c>
      <c r="B519" s="1" t="s">
        <v>11</v>
      </c>
      <c r="C519" s="1">
        <v>81</v>
      </c>
      <c r="D519" s="1" t="s">
        <v>190</v>
      </c>
      <c r="E519" s="1" t="s">
        <v>147</v>
      </c>
      <c r="F519" s="2">
        <v>0</v>
      </c>
      <c r="G519" s="2">
        <v>0</v>
      </c>
      <c r="H519" s="2">
        <v>0</v>
      </c>
      <c r="I519" s="2">
        <v>0</v>
      </c>
      <c r="J519" s="2">
        <v>0</v>
      </c>
      <c r="K519" s="2">
        <v>0</v>
      </c>
      <c r="L519" s="2">
        <v>0</v>
      </c>
      <c r="M519" s="2">
        <v>0</v>
      </c>
      <c r="N519" s="2">
        <v>0</v>
      </c>
      <c r="O519" s="300">
        <v>0</v>
      </c>
      <c r="P519" s="101"/>
      <c r="Q519" s="6">
        <f t="shared" si="16"/>
        <v>0</v>
      </c>
      <c r="R519" s="6">
        <v>0</v>
      </c>
      <c r="S519">
        <v>0</v>
      </c>
      <c r="T519" s="6">
        <f t="shared" si="17"/>
        <v>0</v>
      </c>
    </row>
    <row r="520" spans="1:20" x14ac:dyDescent="0.25">
      <c r="A520" s="1">
        <v>2023</v>
      </c>
      <c r="B520" s="1" t="s">
        <v>11</v>
      </c>
      <c r="C520" s="1">
        <v>81</v>
      </c>
      <c r="D520" s="1" t="s">
        <v>190</v>
      </c>
      <c r="E520" s="1" t="s">
        <v>148</v>
      </c>
      <c r="F520" s="2">
        <v>0</v>
      </c>
      <c r="G520" s="2">
        <v>0</v>
      </c>
      <c r="H520" s="2">
        <v>0</v>
      </c>
      <c r="I520" s="2">
        <v>0</v>
      </c>
      <c r="J520" s="2">
        <v>0</v>
      </c>
      <c r="K520" s="2">
        <v>0</v>
      </c>
      <c r="L520" s="2">
        <v>0</v>
      </c>
      <c r="M520" s="2">
        <v>0</v>
      </c>
      <c r="N520" s="2">
        <v>0</v>
      </c>
      <c r="O520" s="300">
        <v>0</v>
      </c>
      <c r="P520" s="101"/>
      <c r="Q520" s="6">
        <f t="shared" si="16"/>
        <v>0</v>
      </c>
      <c r="R520" s="6">
        <v>0</v>
      </c>
      <c r="S520">
        <v>0</v>
      </c>
      <c r="T520" s="6">
        <f t="shared" si="17"/>
        <v>0</v>
      </c>
    </row>
    <row r="521" spans="1:20" x14ac:dyDescent="0.25">
      <c r="A521" s="1">
        <v>2023</v>
      </c>
      <c r="B521" s="1" t="s">
        <v>11</v>
      </c>
      <c r="C521" s="1">
        <v>81</v>
      </c>
      <c r="D521" s="1" t="s">
        <v>190</v>
      </c>
      <c r="E521" s="1" t="s">
        <v>149</v>
      </c>
      <c r="F521" s="2">
        <v>0</v>
      </c>
      <c r="G521" s="2">
        <v>0</v>
      </c>
      <c r="H521" s="2">
        <v>0</v>
      </c>
      <c r="I521" s="2">
        <v>0</v>
      </c>
      <c r="J521" s="2">
        <v>0</v>
      </c>
      <c r="K521" s="2">
        <v>0</v>
      </c>
      <c r="L521" s="2">
        <v>0</v>
      </c>
      <c r="M521" s="2">
        <v>0</v>
      </c>
      <c r="N521" s="2">
        <v>0</v>
      </c>
      <c r="O521" s="300">
        <v>0</v>
      </c>
      <c r="P521" s="101"/>
      <c r="Q521" s="6">
        <f t="shared" si="16"/>
        <v>0</v>
      </c>
      <c r="R521" s="6">
        <v>0</v>
      </c>
      <c r="S521">
        <v>0</v>
      </c>
      <c r="T521" s="6">
        <f t="shared" si="17"/>
        <v>0</v>
      </c>
    </row>
    <row r="522" spans="1:20" x14ac:dyDescent="0.25">
      <c r="A522" s="1">
        <v>2023</v>
      </c>
      <c r="B522" s="1" t="s">
        <v>11</v>
      </c>
      <c r="C522" s="1">
        <v>81</v>
      </c>
      <c r="D522" s="1" t="s">
        <v>190</v>
      </c>
      <c r="E522" s="1" t="s">
        <v>150</v>
      </c>
      <c r="F522" s="2">
        <v>0</v>
      </c>
      <c r="G522" s="2">
        <v>0</v>
      </c>
      <c r="H522" s="2">
        <v>0</v>
      </c>
      <c r="I522" s="2">
        <v>0</v>
      </c>
      <c r="J522" s="2">
        <v>0</v>
      </c>
      <c r="K522" s="2">
        <v>0</v>
      </c>
      <c r="L522" s="2">
        <v>0</v>
      </c>
      <c r="M522" s="2">
        <v>0</v>
      </c>
      <c r="N522" s="2">
        <v>0</v>
      </c>
      <c r="O522" s="300">
        <v>0</v>
      </c>
      <c r="P522" s="101"/>
      <c r="Q522" s="6">
        <f t="shared" si="16"/>
        <v>0</v>
      </c>
      <c r="R522" s="6">
        <v>0</v>
      </c>
      <c r="S522">
        <v>0</v>
      </c>
      <c r="T522" s="6">
        <f t="shared" si="17"/>
        <v>0</v>
      </c>
    </row>
    <row r="523" spans="1:20" x14ac:dyDescent="0.25">
      <c r="A523" s="1">
        <v>2023</v>
      </c>
      <c r="B523" s="1" t="s">
        <v>11</v>
      </c>
      <c r="C523" s="1">
        <v>81</v>
      </c>
      <c r="D523" s="1" t="s">
        <v>190</v>
      </c>
      <c r="E523" s="1" t="s">
        <v>151</v>
      </c>
      <c r="F523" s="2">
        <v>0</v>
      </c>
      <c r="G523" s="2">
        <v>0</v>
      </c>
      <c r="H523" s="2">
        <v>0</v>
      </c>
      <c r="I523" s="2">
        <v>0</v>
      </c>
      <c r="J523" s="2">
        <v>0</v>
      </c>
      <c r="K523" s="2">
        <v>0</v>
      </c>
      <c r="L523" s="2">
        <v>0</v>
      </c>
      <c r="M523" s="2">
        <v>0</v>
      </c>
      <c r="N523" s="2">
        <v>0</v>
      </c>
      <c r="O523" s="300">
        <v>0</v>
      </c>
      <c r="P523" s="101"/>
      <c r="Q523" s="6">
        <f t="shared" si="16"/>
        <v>0</v>
      </c>
      <c r="R523" s="6">
        <v>0</v>
      </c>
      <c r="S523">
        <v>0</v>
      </c>
      <c r="T523" s="6">
        <f t="shared" si="17"/>
        <v>0</v>
      </c>
    </row>
    <row r="524" spans="1:20" x14ac:dyDescent="0.25">
      <c r="A524" s="1">
        <v>2023</v>
      </c>
      <c r="B524" s="1" t="s">
        <v>11</v>
      </c>
      <c r="C524" s="1">
        <v>81</v>
      </c>
      <c r="D524" s="1" t="s">
        <v>190</v>
      </c>
      <c r="E524" s="1" t="s">
        <v>152</v>
      </c>
      <c r="F524" s="2">
        <v>0</v>
      </c>
      <c r="G524" s="2">
        <v>0</v>
      </c>
      <c r="H524" s="2">
        <v>0</v>
      </c>
      <c r="I524" s="2">
        <v>0</v>
      </c>
      <c r="J524" s="2">
        <v>0</v>
      </c>
      <c r="K524" s="2">
        <v>0</v>
      </c>
      <c r="L524" s="2">
        <v>0</v>
      </c>
      <c r="M524" s="2">
        <v>0</v>
      </c>
      <c r="N524" s="2">
        <v>0</v>
      </c>
      <c r="O524" s="300">
        <v>0</v>
      </c>
      <c r="P524" s="101"/>
      <c r="Q524" s="6">
        <f t="shared" si="16"/>
        <v>0</v>
      </c>
      <c r="R524" s="6">
        <v>0</v>
      </c>
      <c r="S524">
        <v>0</v>
      </c>
      <c r="T524" s="6">
        <f t="shared" si="17"/>
        <v>0</v>
      </c>
    </row>
    <row r="525" spans="1:20" x14ac:dyDescent="0.25">
      <c r="A525" s="1">
        <v>2023</v>
      </c>
      <c r="B525" s="1" t="s">
        <v>11</v>
      </c>
      <c r="C525" s="1">
        <v>81</v>
      </c>
      <c r="D525" s="1" t="s">
        <v>190</v>
      </c>
      <c r="E525" s="1" t="s">
        <v>94</v>
      </c>
      <c r="F525" s="2">
        <v>0</v>
      </c>
      <c r="G525" s="2">
        <v>0</v>
      </c>
      <c r="H525" s="2">
        <v>0</v>
      </c>
      <c r="I525" s="2">
        <v>0</v>
      </c>
      <c r="J525" s="2">
        <v>0</v>
      </c>
      <c r="K525" s="2">
        <v>0</v>
      </c>
      <c r="L525" s="2">
        <v>0</v>
      </c>
      <c r="M525" s="2">
        <v>0</v>
      </c>
      <c r="N525" s="2">
        <v>0</v>
      </c>
      <c r="O525" s="300">
        <v>0</v>
      </c>
      <c r="P525" s="101"/>
      <c r="Q525" s="6">
        <f t="shared" si="16"/>
        <v>0</v>
      </c>
      <c r="R525" s="6">
        <v>0</v>
      </c>
      <c r="S525">
        <v>0</v>
      </c>
      <c r="T525" s="6">
        <f t="shared" si="17"/>
        <v>0</v>
      </c>
    </row>
    <row r="526" spans="1:20" x14ac:dyDescent="0.25">
      <c r="A526" s="1">
        <v>2023</v>
      </c>
      <c r="B526" s="1" t="s">
        <v>11</v>
      </c>
      <c r="C526" s="1">
        <v>81</v>
      </c>
      <c r="D526" s="1" t="s">
        <v>190</v>
      </c>
      <c r="E526" s="1" t="s">
        <v>157</v>
      </c>
      <c r="F526" s="2">
        <v>12633</v>
      </c>
      <c r="G526" s="2">
        <v>0</v>
      </c>
      <c r="H526" s="2">
        <v>0</v>
      </c>
      <c r="I526" s="2">
        <v>12633</v>
      </c>
      <c r="J526" s="2">
        <v>0</v>
      </c>
      <c r="K526" s="2">
        <v>0</v>
      </c>
      <c r="L526" s="2">
        <v>12633</v>
      </c>
      <c r="M526" s="2">
        <v>0</v>
      </c>
      <c r="N526" s="2">
        <v>12633</v>
      </c>
      <c r="O526" s="300">
        <v>0.10730000000000001</v>
      </c>
      <c r="P526" s="101"/>
      <c r="Q526" s="6">
        <f t="shared" si="16"/>
        <v>50532</v>
      </c>
      <c r="R526" s="6">
        <v>50532</v>
      </c>
      <c r="S526">
        <v>50532</v>
      </c>
      <c r="T526" s="6">
        <f t="shared" si="17"/>
        <v>0</v>
      </c>
    </row>
    <row r="527" spans="1:20" x14ac:dyDescent="0.25">
      <c r="A527" s="1">
        <v>2023</v>
      </c>
      <c r="B527" s="1" t="s">
        <v>11</v>
      </c>
      <c r="C527" s="1">
        <v>82</v>
      </c>
      <c r="D527" s="1" t="s">
        <v>191</v>
      </c>
      <c r="E527" s="1" t="s">
        <v>89</v>
      </c>
      <c r="F527" s="2">
        <v>0</v>
      </c>
      <c r="G527" s="2">
        <v>0</v>
      </c>
      <c r="H527" s="2">
        <v>0</v>
      </c>
      <c r="I527" s="2">
        <v>0</v>
      </c>
      <c r="J527" s="2">
        <v>0</v>
      </c>
      <c r="K527" s="2">
        <v>0</v>
      </c>
      <c r="L527" s="2">
        <v>0</v>
      </c>
      <c r="M527" s="2">
        <v>0</v>
      </c>
      <c r="N527" s="2">
        <v>0</v>
      </c>
      <c r="O527" s="300">
        <v>0</v>
      </c>
      <c r="P527" s="101"/>
      <c r="Q527" s="6">
        <f t="shared" si="16"/>
        <v>0</v>
      </c>
      <c r="R527" s="6">
        <v>0</v>
      </c>
      <c r="S527">
        <v>0</v>
      </c>
      <c r="T527" s="6">
        <f t="shared" si="17"/>
        <v>0</v>
      </c>
    </row>
    <row r="528" spans="1:20" x14ac:dyDescent="0.25">
      <c r="A528" s="1">
        <v>2023</v>
      </c>
      <c r="B528" s="1" t="s">
        <v>11</v>
      </c>
      <c r="C528" s="1">
        <v>82</v>
      </c>
      <c r="D528" s="1" t="s">
        <v>191</v>
      </c>
      <c r="E528" s="1" t="s">
        <v>88</v>
      </c>
      <c r="F528" s="2">
        <v>0</v>
      </c>
      <c r="G528" s="2">
        <v>0</v>
      </c>
      <c r="H528" s="2">
        <v>0</v>
      </c>
      <c r="I528" s="2">
        <v>0</v>
      </c>
      <c r="J528" s="2">
        <v>0</v>
      </c>
      <c r="K528" s="2">
        <v>0</v>
      </c>
      <c r="L528" s="2">
        <v>0</v>
      </c>
      <c r="M528" s="2">
        <v>0</v>
      </c>
      <c r="N528" s="2">
        <v>0</v>
      </c>
      <c r="O528" s="300">
        <v>0</v>
      </c>
      <c r="P528" s="101"/>
      <c r="Q528" s="6">
        <f t="shared" si="16"/>
        <v>0</v>
      </c>
      <c r="R528" s="6">
        <v>0</v>
      </c>
      <c r="S528">
        <v>0</v>
      </c>
      <c r="T528" s="6">
        <f t="shared" si="17"/>
        <v>0</v>
      </c>
    </row>
    <row r="529" spans="1:20" x14ac:dyDescent="0.25">
      <c r="A529" s="1">
        <v>2023</v>
      </c>
      <c r="B529" s="1" t="s">
        <v>11</v>
      </c>
      <c r="C529" s="1">
        <v>82</v>
      </c>
      <c r="D529" s="1" t="s">
        <v>191</v>
      </c>
      <c r="E529" s="1" t="s">
        <v>86</v>
      </c>
      <c r="F529" s="2">
        <v>0</v>
      </c>
      <c r="G529" s="2">
        <v>0</v>
      </c>
      <c r="H529" s="2">
        <v>0</v>
      </c>
      <c r="I529" s="2">
        <v>0</v>
      </c>
      <c r="J529" s="2">
        <v>0</v>
      </c>
      <c r="K529" s="2">
        <v>0</v>
      </c>
      <c r="L529" s="2">
        <v>0</v>
      </c>
      <c r="M529" s="2">
        <v>0</v>
      </c>
      <c r="N529" s="2">
        <v>0</v>
      </c>
      <c r="O529" s="300">
        <v>0</v>
      </c>
      <c r="P529" s="101"/>
      <c r="Q529" s="6">
        <f t="shared" si="16"/>
        <v>0</v>
      </c>
      <c r="R529" s="6">
        <v>0</v>
      </c>
      <c r="S529">
        <v>0</v>
      </c>
      <c r="T529" s="6">
        <f t="shared" si="17"/>
        <v>0</v>
      </c>
    </row>
    <row r="530" spans="1:20" x14ac:dyDescent="0.25">
      <c r="A530" s="1">
        <v>2023</v>
      </c>
      <c r="B530" s="1" t="s">
        <v>11</v>
      </c>
      <c r="C530" s="1">
        <v>82</v>
      </c>
      <c r="D530" s="1" t="s">
        <v>191</v>
      </c>
      <c r="E530" s="1" t="s">
        <v>93</v>
      </c>
      <c r="F530" s="2">
        <v>0</v>
      </c>
      <c r="G530" s="2">
        <v>0</v>
      </c>
      <c r="H530" s="2">
        <v>0</v>
      </c>
      <c r="I530" s="2">
        <v>0</v>
      </c>
      <c r="J530" s="2">
        <v>0</v>
      </c>
      <c r="K530" s="2">
        <v>0</v>
      </c>
      <c r="L530" s="2">
        <v>0</v>
      </c>
      <c r="M530" s="2">
        <v>0</v>
      </c>
      <c r="N530" s="2">
        <v>0</v>
      </c>
      <c r="O530" s="300">
        <v>0</v>
      </c>
      <c r="P530" s="101"/>
      <c r="Q530" s="6">
        <f t="shared" si="16"/>
        <v>0</v>
      </c>
      <c r="R530" s="6">
        <v>0</v>
      </c>
      <c r="S530">
        <v>0</v>
      </c>
      <c r="T530" s="6">
        <f t="shared" si="17"/>
        <v>0</v>
      </c>
    </row>
    <row r="531" spans="1:20" x14ac:dyDescent="0.25">
      <c r="A531" s="1">
        <v>2023</v>
      </c>
      <c r="B531" s="1" t="s">
        <v>11</v>
      </c>
      <c r="C531" s="1">
        <v>82</v>
      </c>
      <c r="D531" s="1" t="s">
        <v>191</v>
      </c>
      <c r="E531" s="1" t="s">
        <v>145</v>
      </c>
      <c r="F531" s="2">
        <v>0</v>
      </c>
      <c r="G531" s="2">
        <v>0</v>
      </c>
      <c r="H531" s="2">
        <v>45354</v>
      </c>
      <c r="I531" s="2">
        <v>45354</v>
      </c>
      <c r="J531" s="2">
        <v>0</v>
      </c>
      <c r="K531" s="2">
        <v>877627</v>
      </c>
      <c r="L531" s="2">
        <v>0</v>
      </c>
      <c r="M531" s="2">
        <v>922981</v>
      </c>
      <c r="N531" s="2">
        <v>922981</v>
      </c>
      <c r="O531" s="300">
        <v>0.1502</v>
      </c>
      <c r="P531" s="101"/>
      <c r="Q531" s="6">
        <f t="shared" si="16"/>
        <v>2814297</v>
      </c>
      <c r="R531" s="6">
        <v>2814297</v>
      </c>
      <c r="S531">
        <v>2814297</v>
      </c>
      <c r="T531" s="6">
        <f t="shared" si="17"/>
        <v>0</v>
      </c>
    </row>
    <row r="532" spans="1:20" x14ac:dyDescent="0.25">
      <c r="A532" s="1">
        <v>2023</v>
      </c>
      <c r="B532" s="1" t="s">
        <v>11</v>
      </c>
      <c r="C532" s="1">
        <v>82</v>
      </c>
      <c r="D532" s="1" t="s">
        <v>191</v>
      </c>
      <c r="E532" s="1" t="s">
        <v>146</v>
      </c>
      <c r="F532" s="2">
        <v>0</v>
      </c>
      <c r="G532" s="2">
        <v>0</v>
      </c>
      <c r="H532" s="2">
        <v>0</v>
      </c>
      <c r="I532" s="2">
        <v>0</v>
      </c>
      <c r="J532" s="2">
        <v>0</v>
      </c>
      <c r="K532" s="2">
        <v>0</v>
      </c>
      <c r="L532" s="2">
        <v>0</v>
      </c>
      <c r="M532" s="2">
        <v>0</v>
      </c>
      <c r="N532" s="2">
        <v>0</v>
      </c>
      <c r="O532" s="300">
        <v>0</v>
      </c>
      <c r="P532" s="101"/>
      <c r="Q532" s="6">
        <f t="shared" si="16"/>
        <v>0</v>
      </c>
      <c r="R532" s="6">
        <v>0</v>
      </c>
      <c r="S532">
        <v>0</v>
      </c>
      <c r="T532" s="6">
        <f t="shared" si="17"/>
        <v>0</v>
      </c>
    </row>
    <row r="533" spans="1:20" x14ac:dyDescent="0.25">
      <c r="A533" s="1">
        <v>2023</v>
      </c>
      <c r="B533" s="1" t="s">
        <v>11</v>
      </c>
      <c r="C533" s="1">
        <v>82</v>
      </c>
      <c r="D533" s="1" t="s">
        <v>191</v>
      </c>
      <c r="E533" s="1" t="s">
        <v>99</v>
      </c>
      <c r="F533" s="2">
        <v>0</v>
      </c>
      <c r="G533" s="2">
        <v>0</v>
      </c>
      <c r="H533" s="2">
        <v>6541</v>
      </c>
      <c r="I533" s="2">
        <v>6541</v>
      </c>
      <c r="J533" s="2">
        <v>0</v>
      </c>
      <c r="K533" s="2">
        <v>0</v>
      </c>
      <c r="L533" s="2">
        <v>0</v>
      </c>
      <c r="M533" s="2">
        <v>6541</v>
      </c>
      <c r="N533" s="2">
        <v>6541</v>
      </c>
      <c r="O533" s="300">
        <v>1.1000000000000001E-3</v>
      </c>
      <c r="P533" s="101"/>
      <c r="Q533" s="6">
        <f t="shared" si="16"/>
        <v>26164</v>
      </c>
      <c r="R533" s="6">
        <v>26164</v>
      </c>
      <c r="S533">
        <v>26164</v>
      </c>
      <c r="T533" s="6">
        <f t="shared" si="17"/>
        <v>0</v>
      </c>
    </row>
    <row r="534" spans="1:20" x14ac:dyDescent="0.25">
      <c r="A534" s="1">
        <v>2023</v>
      </c>
      <c r="B534" s="1" t="s">
        <v>11</v>
      </c>
      <c r="C534" s="1">
        <v>82</v>
      </c>
      <c r="D534" s="1" t="s">
        <v>191</v>
      </c>
      <c r="E534" s="1" t="s">
        <v>147</v>
      </c>
      <c r="F534" s="2">
        <v>0</v>
      </c>
      <c r="G534" s="2">
        <v>0</v>
      </c>
      <c r="H534" s="2">
        <v>0</v>
      </c>
      <c r="I534" s="2">
        <v>0</v>
      </c>
      <c r="J534" s="2">
        <v>0</v>
      </c>
      <c r="K534" s="2">
        <v>0</v>
      </c>
      <c r="L534" s="2">
        <v>0</v>
      </c>
      <c r="M534" s="2">
        <v>0</v>
      </c>
      <c r="N534" s="2">
        <v>0</v>
      </c>
      <c r="O534" s="300">
        <v>0</v>
      </c>
      <c r="P534" s="101"/>
      <c r="Q534" s="6">
        <f t="shared" si="16"/>
        <v>0</v>
      </c>
      <c r="R534" s="6">
        <v>0</v>
      </c>
      <c r="S534">
        <v>0</v>
      </c>
      <c r="T534" s="6">
        <f t="shared" si="17"/>
        <v>0</v>
      </c>
    </row>
    <row r="535" spans="1:20" x14ac:dyDescent="0.25">
      <c r="A535" s="1">
        <v>2023</v>
      </c>
      <c r="B535" s="1" t="s">
        <v>11</v>
      </c>
      <c r="C535" s="1">
        <v>82</v>
      </c>
      <c r="D535" s="1" t="s">
        <v>191</v>
      </c>
      <c r="E535" s="1" t="s">
        <v>148</v>
      </c>
      <c r="F535" s="2">
        <v>0</v>
      </c>
      <c r="G535" s="2">
        <v>0</v>
      </c>
      <c r="H535" s="2">
        <v>0</v>
      </c>
      <c r="I535" s="2">
        <v>0</v>
      </c>
      <c r="J535" s="2">
        <v>0</v>
      </c>
      <c r="K535" s="2">
        <v>0</v>
      </c>
      <c r="L535" s="2">
        <v>0</v>
      </c>
      <c r="M535" s="2">
        <v>0</v>
      </c>
      <c r="N535" s="2">
        <v>0</v>
      </c>
      <c r="O535" s="300">
        <v>0</v>
      </c>
      <c r="P535" s="101"/>
      <c r="Q535" s="6">
        <f t="shared" si="16"/>
        <v>0</v>
      </c>
      <c r="R535" s="6">
        <v>0</v>
      </c>
      <c r="S535">
        <v>0</v>
      </c>
      <c r="T535" s="6">
        <f t="shared" si="17"/>
        <v>0</v>
      </c>
    </row>
    <row r="536" spans="1:20" x14ac:dyDescent="0.25">
      <c r="A536" s="1">
        <v>2023</v>
      </c>
      <c r="B536" s="1" t="s">
        <v>11</v>
      </c>
      <c r="C536" s="1">
        <v>82</v>
      </c>
      <c r="D536" s="1" t="s">
        <v>191</v>
      </c>
      <c r="E536" s="1" t="s">
        <v>149</v>
      </c>
      <c r="F536" s="2">
        <v>0</v>
      </c>
      <c r="G536" s="2">
        <v>0</v>
      </c>
      <c r="H536" s="2">
        <v>0</v>
      </c>
      <c r="I536" s="2">
        <v>0</v>
      </c>
      <c r="J536" s="2">
        <v>0</v>
      </c>
      <c r="K536" s="2">
        <v>0</v>
      </c>
      <c r="L536" s="2">
        <v>0</v>
      </c>
      <c r="M536" s="2">
        <v>0</v>
      </c>
      <c r="N536" s="2">
        <v>0</v>
      </c>
      <c r="O536" s="300">
        <v>0</v>
      </c>
      <c r="P536" s="101"/>
      <c r="Q536" s="6">
        <f t="shared" si="16"/>
        <v>0</v>
      </c>
      <c r="R536" s="6">
        <v>0</v>
      </c>
      <c r="S536">
        <v>0</v>
      </c>
      <c r="T536" s="6">
        <f t="shared" si="17"/>
        <v>0</v>
      </c>
    </row>
    <row r="537" spans="1:20" x14ac:dyDescent="0.25">
      <c r="A537" s="1">
        <v>2023</v>
      </c>
      <c r="B537" s="1" t="s">
        <v>11</v>
      </c>
      <c r="C537" s="1">
        <v>82</v>
      </c>
      <c r="D537" s="1" t="s">
        <v>191</v>
      </c>
      <c r="E537" s="1" t="s">
        <v>150</v>
      </c>
      <c r="F537" s="2">
        <v>0</v>
      </c>
      <c r="G537" s="2">
        <v>0</v>
      </c>
      <c r="H537" s="2">
        <v>0</v>
      </c>
      <c r="I537" s="2">
        <v>0</v>
      </c>
      <c r="J537" s="2">
        <v>0</v>
      </c>
      <c r="K537" s="2">
        <v>0</v>
      </c>
      <c r="L537" s="2">
        <v>0</v>
      </c>
      <c r="M537" s="2">
        <v>0</v>
      </c>
      <c r="N537" s="2">
        <v>0</v>
      </c>
      <c r="O537" s="300">
        <v>0</v>
      </c>
      <c r="P537" s="101"/>
      <c r="Q537" s="6">
        <f t="shared" si="16"/>
        <v>0</v>
      </c>
      <c r="R537" s="6">
        <v>0</v>
      </c>
      <c r="S537">
        <v>0</v>
      </c>
      <c r="T537" s="6">
        <f t="shared" si="17"/>
        <v>0</v>
      </c>
    </row>
    <row r="538" spans="1:20" x14ac:dyDescent="0.25">
      <c r="A538" s="1">
        <v>2023</v>
      </c>
      <c r="B538" s="1" t="s">
        <v>11</v>
      </c>
      <c r="C538" s="1">
        <v>82</v>
      </c>
      <c r="D538" s="1" t="s">
        <v>191</v>
      </c>
      <c r="E538" s="1" t="s">
        <v>151</v>
      </c>
      <c r="F538" s="2">
        <v>0</v>
      </c>
      <c r="G538" s="2">
        <v>0</v>
      </c>
      <c r="H538" s="2">
        <v>0</v>
      </c>
      <c r="I538" s="2">
        <v>0</v>
      </c>
      <c r="J538" s="2">
        <v>0</v>
      </c>
      <c r="K538" s="2">
        <v>0</v>
      </c>
      <c r="L538" s="2">
        <v>0</v>
      </c>
      <c r="M538" s="2">
        <v>0</v>
      </c>
      <c r="N538" s="2">
        <v>0</v>
      </c>
      <c r="O538" s="300">
        <v>0</v>
      </c>
      <c r="P538" s="101"/>
      <c r="Q538" s="6">
        <f t="shared" si="16"/>
        <v>0</v>
      </c>
      <c r="R538" s="6">
        <v>0</v>
      </c>
      <c r="S538">
        <v>0</v>
      </c>
      <c r="T538" s="6">
        <f t="shared" si="17"/>
        <v>0</v>
      </c>
    </row>
    <row r="539" spans="1:20" x14ac:dyDescent="0.25">
      <c r="A539" s="1">
        <v>2023</v>
      </c>
      <c r="B539" s="1" t="s">
        <v>11</v>
      </c>
      <c r="C539" s="1">
        <v>82</v>
      </c>
      <c r="D539" s="1" t="s">
        <v>191</v>
      </c>
      <c r="E539" s="1" t="s">
        <v>152</v>
      </c>
      <c r="F539" s="2">
        <v>0</v>
      </c>
      <c r="G539" s="2">
        <v>0</v>
      </c>
      <c r="H539" s="2">
        <v>0</v>
      </c>
      <c r="I539" s="2">
        <v>0</v>
      </c>
      <c r="J539" s="2">
        <v>0</v>
      </c>
      <c r="K539" s="2">
        <v>0</v>
      </c>
      <c r="L539" s="2">
        <v>0</v>
      </c>
      <c r="M539" s="2">
        <v>0</v>
      </c>
      <c r="N539" s="2">
        <v>0</v>
      </c>
      <c r="O539" s="300">
        <v>0</v>
      </c>
      <c r="P539" s="101"/>
      <c r="Q539" s="6">
        <f t="shared" si="16"/>
        <v>0</v>
      </c>
      <c r="R539" s="6">
        <v>0</v>
      </c>
      <c r="S539">
        <v>0</v>
      </c>
      <c r="T539" s="6">
        <f t="shared" si="17"/>
        <v>0</v>
      </c>
    </row>
    <row r="540" spans="1:20" x14ac:dyDescent="0.25">
      <c r="A540" s="1">
        <v>2023</v>
      </c>
      <c r="B540" s="1" t="s">
        <v>11</v>
      </c>
      <c r="C540" s="1">
        <v>82</v>
      </c>
      <c r="D540" s="1" t="s">
        <v>191</v>
      </c>
      <c r="E540" s="1" t="s">
        <v>94</v>
      </c>
      <c r="F540" s="2">
        <v>0</v>
      </c>
      <c r="G540" s="2">
        <v>0</v>
      </c>
      <c r="H540" s="2">
        <v>0</v>
      </c>
      <c r="I540" s="2">
        <v>0</v>
      </c>
      <c r="J540" s="2">
        <v>0</v>
      </c>
      <c r="K540" s="2">
        <v>24520</v>
      </c>
      <c r="L540" s="2">
        <v>0</v>
      </c>
      <c r="M540" s="2">
        <v>24520</v>
      </c>
      <c r="N540" s="2">
        <v>24520</v>
      </c>
      <c r="O540" s="300">
        <v>4.0000000000000001E-3</v>
      </c>
      <c r="P540" s="101"/>
      <c r="Q540" s="6">
        <f t="shared" si="16"/>
        <v>73560</v>
      </c>
      <c r="R540" s="6">
        <v>73560</v>
      </c>
      <c r="S540">
        <v>73560</v>
      </c>
      <c r="T540" s="6">
        <f t="shared" si="17"/>
        <v>0</v>
      </c>
    </row>
    <row r="541" spans="1:20" x14ac:dyDescent="0.25">
      <c r="A541" s="1">
        <v>2023</v>
      </c>
      <c r="B541" s="1" t="s">
        <v>11</v>
      </c>
      <c r="C541" s="1">
        <v>82</v>
      </c>
      <c r="D541" s="1" t="s">
        <v>191</v>
      </c>
      <c r="E541" s="1" t="s">
        <v>157</v>
      </c>
      <c r="F541" s="2">
        <v>6238</v>
      </c>
      <c r="G541" s="2">
        <v>0</v>
      </c>
      <c r="H541" s="2">
        <v>0</v>
      </c>
      <c r="I541" s="2">
        <v>6238</v>
      </c>
      <c r="J541" s="2">
        <v>5185366</v>
      </c>
      <c r="K541" s="2">
        <v>0</v>
      </c>
      <c r="L541" s="2">
        <v>5191604</v>
      </c>
      <c r="M541" s="2">
        <v>0</v>
      </c>
      <c r="N541" s="2">
        <v>5191604</v>
      </c>
      <c r="O541" s="300">
        <v>0.84470000000000001</v>
      </c>
      <c r="P541" s="101"/>
      <c r="Q541" s="6">
        <f t="shared" si="16"/>
        <v>15581050</v>
      </c>
      <c r="R541" s="6">
        <v>15581050</v>
      </c>
      <c r="S541">
        <v>15581050</v>
      </c>
      <c r="T541" s="6">
        <f t="shared" si="17"/>
        <v>0</v>
      </c>
    </row>
    <row r="542" spans="1:20" x14ac:dyDescent="0.25">
      <c r="A542" s="1">
        <v>2023</v>
      </c>
      <c r="B542" s="1" t="s">
        <v>11</v>
      </c>
      <c r="C542" s="1">
        <v>83</v>
      </c>
      <c r="D542" s="1" t="s">
        <v>192</v>
      </c>
      <c r="E542" s="1" t="s">
        <v>89</v>
      </c>
      <c r="F542" s="2">
        <v>0</v>
      </c>
      <c r="G542" s="2">
        <v>0</v>
      </c>
      <c r="H542" s="2">
        <v>0</v>
      </c>
      <c r="I542" s="2">
        <v>0</v>
      </c>
      <c r="J542" s="2">
        <v>0</v>
      </c>
      <c r="K542" s="2">
        <v>0</v>
      </c>
      <c r="L542" s="2">
        <v>0</v>
      </c>
      <c r="M542" s="2">
        <v>0</v>
      </c>
      <c r="N542" s="2">
        <v>0</v>
      </c>
      <c r="O542" s="300">
        <v>0</v>
      </c>
      <c r="P542" s="101"/>
      <c r="Q542" s="6">
        <f t="shared" si="16"/>
        <v>0</v>
      </c>
      <c r="R542" s="6">
        <v>0</v>
      </c>
      <c r="S542">
        <v>0</v>
      </c>
      <c r="T542" s="6">
        <f t="shared" si="17"/>
        <v>0</v>
      </c>
    </row>
    <row r="543" spans="1:20" x14ac:dyDescent="0.25">
      <c r="A543" s="1">
        <v>2023</v>
      </c>
      <c r="B543" s="1" t="s">
        <v>11</v>
      </c>
      <c r="C543" s="1">
        <v>83</v>
      </c>
      <c r="D543" s="1" t="s">
        <v>192</v>
      </c>
      <c r="E543" s="1" t="s">
        <v>88</v>
      </c>
      <c r="F543" s="2">
        <v>0</v>
      </c>
      <c r="G543" s="2">
        <v>0</v>
      </c>
      <c r="H543" s="2">
        <v>0</v>
      </c>
      <c r="I543" s="2">
        <v>0</v>
      </c>
      <c r="J543" s="2">
        <v>0</v>
      </c>
      <c r="K543" s="2">
        <v>0</v>
      </c>
      <c r="L543" s="2">
        <v>0</v>
      </c>
      <c r="M543" s="2">
        <v>0</v>
      </c>
      <c r="N543" s="2">
        <v>0</v>
      </c>
      <c r="O543" s="300">
        <v>0</v>
      </c>
      <c r="P543" s="101"/>
      <c r="Q543" s="6">
        <f t="shared" si="16"/>
        <v>0</v>
      </c>
      <c r="R543" s="6">
        <v>0</v>
      </c>
      <c r="S543">
        <v>0</v>
      </c>
      <c r="T543" s="6">
        <f t="shared" si="17"/>
        <v>0</v>
      </c>
    </row>
    <row r="544" spans="1:20" x14ac:dyDescent="0.25">
      <c r="A544" s="1">
        <v>2023</v>
      </c>
      <c r="B544" s="1" t="s">
        <v>11</v>
      </c>
      <c r="C544" s="1">
        <v>83</v>
      </c>
      <c r="D544" s="1" t="s">
        <v>192</v>
      </c>
      <c r="E544" s="1" t="s">
        <v>86</v>
      </c>
      <c r="F544" s="2">
        <v>0</v>
      </c>
      <c r="G544" s="2">
        <v>0</v>
      </c>
      <c r="H544" s="2">
        <v>0</v>
      </c>
      <c r="I544" s="2">
        <v>0</v>
      </c>
      <c r="J544" s="2">
        <v>0</v>
      </c>
      <c r="K544" s="2">
        <v>0</v>
      </c>
      <c r="L544" s="2">
        <v>0</v>
      </c>
      <c r="M544" s="2">
        <v>0</v>
      </c>
      <c r="N544" s="2">
        <v>0</v>
      </c>
      <c r="O544" s="300">
        <v>0</v>
      </c>
      <c r="P544" s="101"/>
      <c r="Q544" s="6">
        <f t="shared" si="16"/>
        <v>0</v>
      </c>
      <c r="R544" s="6">
        <v>0</v>
      </c>
      <c r="S544">
        <v>0</v>
      </c>
      <c r="T544" s="6">
        <f t="shared" si="17"/>
        <v>0</v>
      </c>
    </row>
    <row r="545" spans="1:20" x14ac:dyDescent="0.25">
      <c r="A545" s="1">
        <v>2023</v>
      </c>
      <c r="B545" s="1" t="s">
        <v>11</v>
      </c>
      <c r="C545" s="1">
        <v>83</v>
      </c>
      <c r="D545" s="1" t="s">
        <v>192</v>
      </c>
      <c r="E545" s="1" t="s">
        <v>93</v>
      </c>
      <c r="F545" s="2">
        <v>0</v>
      </c>
      <c r="G545" s="2">
        <v>0</v>
      </c>
      <c r="H545" s="2">
        <v>0</v>
      </c>
      <c r="I545" s="2">
        <v>0</v>
      </c>
      <c r="J545" s="2">
        <v>0</v>
      </c>
      <c r="K545" s="2">
        <v>0</v>
      </c>
      <c r="L545" s="2">
        <v>0</v>
      </c>
      <c r="M545" s="2">
        <v>0</v>
      </c>
      <c r="N545" s="2">
        <v>0</v>
      </c>
      <c r="O545" s="300">
        <v>0</v>
      </c>
      <c r="P545" s="101"/>
      <c r="Q545" s="6">
        <f t="shared" si="16"/>
        <v>0</v>
      </c>
      <c r="R545" s="6">
        <v>0</v>
      </c>
      <c r="S545">
        <v>0</v>
      </c>
      <c r="T545" s="6">
        <f t="shared" si="17"/>
        <v>0</v>
      </c>
    </row>
    <row r="546" spans="1:20" x14ac:dyDescent="0.25">
      <c r="A546" s="1">
        <v>2023</v>
      </c>
      <c r="B546" s="1" t="s">
        <v>11</v>
      </c>
      <c r="C546" s="1">
        <v>83</v>
      </c>
      <c r="D546" s="1" t="s">
        <v>192</v>
      </c>
      <c r="E546" s="1" t="s">
        <v>145</v>
      </c>
      <c r="F546" s="2">
        <v>0</v>
      </c>
      <c r="G546" s="2">
        <v>0</v>
      </c>
      <c r="H546" s="2">
        <v>139437</v>
      </c>
      <c r="I546" s="2">
        <v>139437</v>
      </c>
      <c r="J546" s="2">
        <v>0</v>
      </c>
      <c r="K546" s="2">
        <v>0</v>
      </c>
      <c r="L546" s="2">
        <v>0</v>
      </c>
      <c r="M546" s="2">
        <v>139437</v>
      </c>
      <c r="N546" s="2">
        <v>139437</v>
      </c>
      <c r="O546" s="300">
        <v>0.19550000000000001</v>
      </c>
      <c r="P546" s="101"/>
      <c r="Q546" s="6">
        <f t="shared" si="16"/>
        <v>557748</v>
      </c>
      <c r="R546" s="6">
        <v>557748</v>
      </c>
      <c r="S546">
        <v>557748</v>
      </c>
      <c r="T546" s="6">
        <f t="shared" si="17"/>
        <v>0</v>
      </c>
    </row>
    <row r="547" spans="1:20" x14ac:dyDescent="0.25">
      <c r="A547" s="1">
        <v>2023</v>
      </c>
      <c r="B547" s="1" t="s">
        <v>11</v>
      </c>
      <c r="C547" s="1">
        <v>83</v>
      </c>
      <c r="D547" s="1" t="s">
        <v>192</v>
      </c>
      <c r="E547" s="1" t="s">
        <v>146</v>
      </c>
      <c r="F547" s="2">
        <v>0</v>
      </c>
      <c r="G547" s="2">
        <v>0</v>
      </c>
      <c r="H547" s="2">
        <v>0</v>
      </c>
      <c r="I547" s="2">
        <v>0</v>
      </c>
      <c r="J547" s="2">
        <v>0</v>
      </c>
      <c r="K547" s="2">
        <v>0</v>
      </c>
      <c r="L547" s="2">
        <v>0</v>
      </c>
      <c r="M547" s="2">
        <v>0</v>
      </c>
      <c r="N547" s="2">
        <v>0</v>
      </c>
      <c r="O547" s="300">
        <v>0</v>
      </c>
      <c r="P547" s="101"/>
      <c r="Q547" s="6">
        <f t="shared" si="16"/>
        <v>0</v>
      </c>
      <c r="R547" s="6">
        <v>0</v>
      </c>
      <c r="S547">
        <v>0</v>
      </c>
      <c r="T547" s="6">
        <f t="shared" si="17"/>
        <v>0</v>
      </c>
    </row>
    <row r="548" spans="1:20" x14ac:dyDescent="0.25">
      <c r="A548" s="1">
        <v>2023</v>
      </c>
      <c r="B548" s="1" t="s">
        <v>11</v>
      </c>
      <c r="C548" s="1">
        <v>83</v>
      </c>
      <c r="D548" s="1" t="s">
        <v>192</v>
      </c>
      <c r="E548" s="1" t="s">
        <v>99</v>
      </c>
      <c r="F548" s="2">
        <v>0</v>
      </c>
      <c r="G548" s="2">
        <v>0</v>
      </c>
      <c r="H548" s="2">
        <v>20111</v>
      </c>
      <c r="I548" s="2">
        <v>20111</v>
      </c>
      <c r="J548" s="2">
        <v>0</v>
      </c>
      <c r="K548" s="2">
        <v>0</v>
      </c>
      <c r="L548" s="2">
        <v>0</v>
      </c>
      <c r="M548" s="2">
        <v>20111</v>
      </c>
      <c r="N548" s="2">
        <v>20111</v>
      </c>
      <c r="O548" s="300">
        <v>2.8199999999999999E-2</v>
      </c>
      <c r="P548" s="101"/>
      <c r="Q548" s="6">
        <f t="shared" si="16"/>
        <v>80444</v>
      </c>
      <c r="R548" s="6">
        <v>80444</v>
      </c>
      <c r="S548">
        <v>80444</v>
      </c>
      <c r="T548" s="6">
        <f t="shared" si="17"/>
        <v>0</v>
      </c>
    </row>
    <row r="549" spans="1:20" x14ac:dyDescent="0.25">
      <c r="A549" s="1">
        <v>2023</v>
      </c>
      <c r="B549" s="1" t="s">
        <v>11</v>
      </c>
      <c r="C549" s="1">
        <v>83</v>
      </c>
      <c r="D549" s="1" t="s">
        <v>192</v>
      </c>
      <c r="E549" s="1" t="s">
        <v>147</v>
      </c>
      <c r="F549" s="2">
        <v>0</v>
      </c>
      <c r="G549" s="2">
        <v>0</v>
      </c>
      <c r="H549" s="2">
        <v>0</v>
      </c>
      <c r="I549" s="2">
        <v>0</v>
      </c>
      <c r="J549" s="2">
        <v>0</v>
      </c>
      <c r="K549" s="2">
        <v>0</v>
      </c>
      <c r="L549" s="2">
        <v>0</v>
      </c>
      <c r="M549" s="2">
        <v>0</v>
      </c>
      <c r="N549" s="2">
        <v>0</v>
      </c>
      <c r="O549" s="300">
        <v>0</v>
      </c>
      <c r="P549" s="101"/>
      <c r="Q549" s="6">
        <f t="shared" si="16"/>
        <v>0</v>
      </c>
      <c r="R549" s="6">
        <v>0</v>
      </c>
      <c r="S549">
        <v>0</v>
      </c>
      <c r="T549" s="6">
        <f t="shared" si="17"/>
        <v>0</v>
      </c>
    </row>
    <row r="550" spans="1:20" x14ac:dyDescent="0.25">
      <c r="A550" s="1">
        <v>2023</v>
      </c>
      <c r="B550" s="1" t="s">
        <v>11</v>
      </c>
      <c r="C550" s="1">
        <v>83</v>
      </c>
      <c r="D550" s="1" t="s">
        <v>192</v>
      </c>
      <c r="E550" s="1" t="s">
        <v>148</v>
      </c>
      <c r="F550" s="2">
        <v>0</v>
      </c>
      <c r="G550" s="2">
        <v>0</v>
      </c>
      <c r="H550" s="2">
        <v>0</v>
      </c>
      <c r="I550" s="2">
        <v>0</v>
      </c>
      <c r="J550" s="2">
        <v>0</v>
      </c>
      <c r="K550" s="2">
        <v>0</v>
      </c>
      <c r="L550" s="2">
        <v>0</v>
      </c>
      <c r="M550" s="2">
        <v>0</v>
      </c>
      <c r="N550" s="2">
        <v>0</v>
      </c>
      <c r="O550" s="300">
        <v>0</v>
      </c>
      <c r="P550" s="101"/>
      <c r="Q550" s="6">
        <f t="shared" si="16"/>
        <v>0</v>
      </c>
      <c r="R550" s="6">
        <v>0</v>
      </c>
      <c r="S550">
        <v>0</v>
      </c>
      <c r="T550" s="6">
        <f t="shared" si="17"/>
        <v>0</v>
      </c>
    </row>
    <row r="551" spans="1:20" x14ac:dyDescent="0.25">
      <c r="A551" s="1">
        <v>2023</v>
      </c>
      <c r="B551" s="1" t="s">
        <v>11</v>
      </c>
      <c r="C551" s="1">
        <v>83</v>
      </c>
      <c r="D551" s="1" t="s">
        <v>192</v>
      </c>
      <c r="E551" s="1" t="s">
        <v>149</v>
      </c>
      <c r="F551" s="2">
        <v>0</v>
      </c>
      <c r="G551" s="2">
        <v>0</v>
      </c>
      <c r="H551" s="2">
        <v>0</v>
      </c>
      <c r="I551" s="2">
        <v>0</v>
      </c>
      <c r="J551" s="2">
        <v>0</v>
      </c>
      <c r="K551" s="2">
        <v>0</v>
      </c>
      <c r="L551" s="2">
        <v>0</v>
      </c>
      <c r="M551" s="2">
        <v>0</v>
      </c>
      <c r="N551" s="2">
        <v>0</v>
      </c>
      <c r="O551" s="300">
        <v>0</v>
      </c>
      <c r="P551" s="101"/>
      <c r="Q551" s="6">
        <f t="shared" si="16"/>
        <v>0</v>
      </c>
      <c r="R551" s="6">
        <v>0</v>
      </c>
      <c r="S551">
        <v>0</v>
      </c>
      <c r="T551" s="6">
        <f t="shared" si="17"/>
        <v>0</v>
      </c>
    </row>
    <row r="552" spans="1:20" x14ac:dyDescent="0.25">
      <c r="A552" s="1">
        <v>2023</v>
      </c>
      <c r="B552" s="1" t="s">
        <v>11</v>
      </c>
      <c r="C552" s="1">
        <v>83</v>
      </c>
      <c r="D552" s="1" t="s">
        <v>192</v>
      </c>
      <c r="E552" s="1" t="s">
        <v>150</v>
      </c>
      <c r="F552" s="2">
        <v>0</v>
      </c>
      <c r="G552" s="2">
        <v>0</v>
      </c>
      <c r="H552" s="2">
        <v>0</v>
      </c>
      <c r="I552" s="2">
        <v>0</v>
      </c>
      <c r="J552" s="2">
        <v>0</v>
      </c>
      <c r="K552" s="2">
        <v>0</v>
      </c>
      <c r="L552" s="2">
        <v>0</v>
      </c>
      <c r="M552" s="2">
        <v>0</v>
      </c>
      <c r="N552" s="2">
        <v>0</v>
      </c>
      <c r="O552" s="300">
        <v>0</v>
      </c>
      <c r="P552" s="101"/>
      <c r="Q552" s="6">
        <f t="shared" si="16"/>
        <v>0</v>
      </c>
      <c r="R552" s="6">
        <v>0</v>
      </c>
      <c r="S552">
        <v>0</v>
      </c>
      <c r="T552" s="6">
        <f t="shared" si="17"/>
        <v>0</v>
      </c>
    </row>
    <row r="553" spans="1:20" x14ac:dyDescent="0.25">
      <c r="A553" s="1">
        <v>2023</v>
      </c>
      <c r="B553" s="1" t="s">
        <v>11</v>
      </c>
      <c r="C553" s="1">
        <v>83</v>
      </c>
      <c r="D553" s="1" t="s">
        <v>192</v>
      </c>
      <c r="E553" s="1" t="s">
        <v>151</v>
      </c>
      <c r="F553" s="2">
        <v>0</v>
      </c>
      <c r="G553" s="2">
        <v>0</v>
      </c>
      <c r="H553" s="2">
        <v>0</v>
      </c>
      <c r="I553" s="2">
        <v>0</v>
      </c>
      <c r="J553" s="2">
        <v>0</v>
      </c>
      <c r="K553" s="2">
        <v>0</v>
      </c>
      <c r="L553" s="2">
        <v>0</v>
      </c>
      <c r="M553" s="2">
        <v>0</v>
      </c>
      <c r="N553" s="2">
        <v>0</v>
      </c>
      <c r="O553" s="300">
        <v>0</v>
      </c>
      <c r="P553" s="101"/>
      <c r="Q553" s="6">
        <f t="shared" si="16"/>
        <v>0</v>
      </c>
      <c r="R553" s="6">
        <v>0</v>
      </c>
      <c r="S553">
        <v>0</v>
      </c>
      <c r="T553" s="6">
        <f t="shared" si="17"/>
        <v>0</v>
      </c>
    </row>
    <row r="554" spans="1:20" x14ac:dyDescent="0.25">
      <c r="A554" s="1">
        <v>2023</v>
      </c>
      <c r="B554" s="1" t="s">
        <v>11</v>
      </c>
      <c r="C554" s="1">
        <v>83</v>
      </c>
      <c r="D554" s="1" t="s">
        <v>192</v>
      </c>
      <c r="E554" s="1" t="s">
        <v>152</v>
      </c>
      <c r="F554" s="2">
        <v>0</v>
      </c>
      <c r="G554" s="2">
        <v>0</v>
      </c>
      <c r="H554" s="2">
        <v>0</v>
      </c>
      <c r="I554" s="2">
        <v>0</v>
      </c>
      <c r="J554" s="2">
        <v>0</v>
      </c>
      <c r="K554" s="2">
        <v>0</v>
      </c>
      <c r="L554" s="2">
        <v>0</v>
      </c>
      <c r="M554" s="2">
        <v>0</v>
      </c>
      <c r="N554" s="2">
        <v>0</v>
      </c>
      <c r="O554" s="300">
        <v>0</v>
      </c>
      <c r="P554" s="101"/>
      <c r="Q554" s="6">
        <f t="shared" si="16"/>
        <v>0</v>
      </c>
      <c r="R554" s="6">
        <v>0</v>
      </c>
      <c r="S554">
        <v>0</v>
      </c>
      <c r="T554" s="6">
        <f t="shared" si="17"/>
        <v>0</v>
      </c>
    </row>
    <row r="555" spans="1:20" x14ac:dyDescent="0.25">
      <c r="A555" s="1">
        <v>2023</v>
      </c>
      <c r="B555" s="1" t="s">
        <v>11</v>
      </c>
      <c r="C555" s="1">
        <v>83</v>
      </c>
      <c r="D555" s="1" t="s">
        <v>192</v>
      </c>
      <c r="E555" s="1" t="s">
        <v>94</v>
      </c>
      <c r="F555" s="2">
        <v>0</v>
      </c>
      <c r="G555" s="2">
        <v>0</v>
      </c>
      <c r="H555" s="2">
        <v>0</v>
      </c>
      <c r="I555" s="2">
        <v>0</v>
      </c>
      <c r="J555" s="2">
        <v>0</v>
      </c>
      <c r="K555" s="2">
        <v>0</v>
      </c>
      <c r="L555" s="2">
        <v>0</v>
      </c>
      <c r="M555" s="2">
        <v>0</v>
      </c>
      <c r="N555" s="2">
        <v>0</v>
      </c>
      <c r="O555" s="300">
        <v>0</v>
      </c>
      <c r="P555" s="101"/>
      <c r="Q555" s="6">
        <f t="shared" si="16"/>
        <v>0</v>
      </c>
      <c r="R555" s="6">
        <v>0</v>
      </c>
      <c r="S555">
        <v>0</v>
      </c>
      <c r="T555" s="6">
        <f t="shared" si="17"/>
        <v>0</v>
      </c>
    </row>
    <row r="556" spans="1:20" x14ac:dyDescent="0.25">
      <c r="A556" s="1">
        <v>2023</v>
      </c>
      <c r="B556" s="1" t="s">
        <v>11</v>
      </c>
      <c r="C556" s="1">
        <v>83</v>
      </c>
      <c r="D556" s="1" t="s">
        <v>192</v>
      </c>
      <c r="E556" s="1" t="s">
        <v>157</v>
      </c>
      <c r="F556" s="2">
        <v>19179</v>
      </c>
      <c r="G556" s="2">
        <v>0</v>
      </c>
      <c r="H556" s="2">
        <v>0</v>
      </c>
      <c r="I556" s="2">
        <v>19179</v>
      </c>
      <c r="J556" s="2">
        <v>534591</v>
      </c>
      <c r="K556" s="2">
        <v>0</v>
      </c>
      <c r="L556" s="2">
        <v>553770</v>
      </c>
      <c r="M556" s="2">
        <v>0</v>
      </c>
      <c r="N556" s="2">
        <v>553770</v>
      </c>
      <c r="O556" s="300">
        <v>0.77629999999999999</v>
      </c>
      <c r="P556" s="101"/>
      <c r="Q556" s="6">
        <f t="shared" si="16"/>
        <v>1680489</v>
      </c>
      <c r="R556" s="6">
        <v>1680489</v>
      </c>
      <c r="S556">
        <v>1680489</v>
      </c>
      <c r="T556" s="6">
        <f t="shared" si="17"/>
        <v>0</v>
      </c>
    </row>
    <row r="557" spans="1:20" x14ac:dyDescent="0.25">
      <c r="A557" s="1">
        <v>2023</v>
      </c>
      <c r="B557" s="1" t="s">
        <v>11</v>
      </c>
      <c r="C557" s="1">
        <v>84</v>
      </c>
      <c r="D557" s="1" t="s">
        <v>193</v>
      </c>
      <c r="E557" s="1" t="s">
        <v>89</v>
      </c>
      <c r="F557" s="2">
        <v>0</v>
      </c>
      <c r="G557" s="2">
        <v>0</v>
      </c>
      <c r="H557" s="2">
        <v>0</v>
      </c>
      <c r="I557" s="2">
        <v>0</v>
      </c>
      <c r="J557" s="2">
        <v>0</v>
      </c>
      <c r="K557" s="2">
        <v>0</v>
      </c>
      <c r="L557" s="2">
        <v>0</v>
      </c>
      <c r="M557" s="2">
        <v>0</v>
      </c>
      <c r="N557" s="2">
        <v>0</v>
      </c>
      <c r="O557" s="300">
        <v>0</v>
      </c>
      <c r="P557" s="101"/>
      <c r="Q557" s="6">
        <f t="shared" si="16"/>
        <v>0</v>
      </c>
      <c r="R557" s="6">
        <v>0</v>
      </c>
      <c r="S557">
        <v>0</v>
      </c>
      <c r="T557" s="6">
        <f t="shared" si="17"/>
        <v>0</v>
      </c>
    </row>
    <row r="558" spans="1:20" x14ac:dyDescent="0.25">
      <c r="A558" s="1">
        <v>2023</v>
      </c>
      <c r="B558" s="1" t="s">
        <v>11</v>
      </c>
      <c r="C558" s="1">
        <v>84</v>
      </c>
      <c r="D558" s="1" t="s">
        <v>193</v>
      </c>
      <c r="E558" s="1" t="s">
        <v>88</v>
      </c>
      <c r="F558" s="2">
        <v>0</v>
      </c>
      <c r="G558" s="2">
        <v>0</v>
      </c>
      <c r="H558" s="2">
        <v>0</v>
      </c>
      <c r="I558" s="2">
        <v>0</v>
      </c>
      <c r="J558" s="2">
        <v>0</v>
      </c>
      <c r="K558" s="2">
        <v>0</v>
      </c>
      <c r="L558" s="2">
        <v>0</v>
      </c>
      <c r="M558" s="2">
        <v>0</v>
      </c>
      <c r="N558" s="2">
        <v>0</v>
      </c>
      <c r="O558" s="300">
        <v>0</v>
      </c>
      <c r="P558" s="101"/>
      <c r="Q558" s="6">
        <f t="shared" si="16"/>
        <v>0</v>
      </c>
      <c r="R558" s="6">
        <v>0</v>
      </c>
      <c r="S558">
        <v>0</v>
      </c>
      <c r="T558" s="6">
        <f t="shared" si="17"/>
        <v>0</v>
      </c>
    </row>
    <row r="559" spans="1:20" x14ac:dyDescent="0.25">
      <c r="A559" s="1">
        <v>2023</v>
      </c>
      <c r="B559" s="1" t="s">
        <v>11</v>
      </c>
      <c r="C559" s="1">
        <v>84</v>
      </c>
      <c r="D559" s="1" t="s">
        <v>193</v>
      </c>
      <c r="E559" s="1" t="s">
        <v>86</v>
      </c>
      <c r="F559" s="2">
        <v>0</v>
      </c>
      <c r="G559" s="2">
        <v>0</v>
      </c>
      <c r="H559" s="2">
        <v>0</v>
      </c>
      <c r="I559" s="2">
        <v>0</v>
      </c>
      <c r="J559" s="2">
        <v>0</v>
      </c>
      <c r="K559" s="2">
        <v>0</v>
      </c>
      <c r="L559" s="2">
        <v>0</v>
      </c>
      <c r="M559" s="2">
        <v>0</v>
      </c>
      <c r="N559" s="2">
        <v>0</v>
      </c>
      <c r="O559" s="300">
        <v>0</v>
      </c>
      <c r="P559" s="101"/>
      <c r="Q559" s="6">
        <f t="shared" si="16"/>
        <v>0</v>
      </c>
      <c r="R559" s="6">
        <v>0</v>
      </c>
      <c r="S559">
        <v>0</v>
      </c>
      <c r="T559" s="6">
        <f t="shared" si="17"/>
        <v>0</v>
      </c>
    </row>
    <row r="560" spans="1:20" x14ac:dyDescent="0.25">
      <c r="A560" s="1">
        <v>2023</v>
      </c>
      <c r="B560" s="1" t="s">
        <v>11</v>
      </c>
      <c r="C560" s="1">
        <v>84</v>
      </c>
      <c r="D560" s="1" t="s">
        <v>193</v>
      </c>
      <c r="E560" s="1" t="s">
        <v>93</v>
      </c>
      <c r="F560" s="2">
        <v>0</v>
      </c>
      <c r="G560" s="2">
        <v>0</v>
      </c>
      <c r="H560" s="2">
        <v>0</v>
      </c>
      <c r="I560" s="2">
        <v>0</v>
      </c>
      <c r="J560" s="2">
        <v>0</v>
      </c>
      <c r="K560" s="2">
        <v>0</v>
      </c>
      <c r="L560" s="2">
        <v>0</v>
      </c>
      <c r="M560" s="2">
        <v>0</v>
      </c>
      <c r="N560" s="2">
        <v>0</v>
      </c>
      <c r="O560" s="300">
        <v>0</v>
      </c>
      <c r="P560" s="101"/>
      <c r="Q560" s="6">
        <f t="shared" si="16"/>
        <v>0</v>
      </c>
      <c r="R560" s="6">
        <v>0</v>
      </c>
      <c r="S560">
        <v>0</v>
      </c>
      <c r="T560" s="6">
        <f t="shared" si="17"/>
        <v>0</v>
      </c>
    </row>
    <row r="561" spans="1:20" x14ac:dyDescent="0.25">
      <c r="A561" s="1">
        <v>2023</v>
      </c>
      <c r="B561" s="1" t="s">
        <v>11</v>
      </c>
      <c r="C561" s="1">
        <v>84</v>
      </c>
      <c r="D561" s="1" t="s">
        <v>193</v>
      </c>
      <c r="E561" s="1" t="s">
        <v>145</v>
      </c>
      <c r="F561" s="2">
        <v>0</v>
      </c>
      <c r="G561" s="2">
        <v>0</v>
      </c>
      <c r="H561" s="2">
        <v>500523</v>
      </c>
      <c r="I561" s="2">
        <v>500523</v>
      </c>
      <c r="J561" s="2">
        <v>0</v>
      </c>
      <c r="K561" s="2">
        <v>0</v>
      </c>
      <c r="L561" s="2">
        <v>0</v>
      </c>
      <c r="M561" s="2">
        <v>500523</v>
      </c>
      <c r="N561" s="2">
        <v>500523</v>
      </c>
      <c r="O561" s="300">
        <v>0.7802</v>
      </c>
      <c r="P561" s="101"/>
      <c r="Q561" s="6">
        <f t="shared" si="16"/>
        <v>2002092</v>
      </c>
      <c r="R561" s="6">
        <v>2002092</v>
      </c>
      <c r="S561">
        <v>2002092</v>
      </c>
      <c r="T561" s="6">
        <f t="shared" si="17"/>
        <v>0</v>
      </c>
    </row>
    <row r="562" spans="1:20" x14ac:dyDescent="0.25">
      <c r="A562" s="1">
        <v>2023</v>
      </c>
      <c r="B562" s="1" t="s">
        <v>11</v>
      </c>
      <c r="C562" s="1">
        <v>84</v>
      </c>
      <c r="D562" s="1" t="s">
        <v>193</v>
      </c>
      <c r="E562" s="1" t="s">
        <v>146</v>
      </c>
      <c r="F562" s="2">
        <v>0</v>
      </c>
      <c r="G562" s="2">
        <v>0</v>
      </c>
      <c r="H562" s="2">
        <v>0</v>
      </c>
      <c r="I562" s="2">
        <v>0</v>
      </c>
      <c r="J562" s="2">
        <v>0</v>
      </c>
      <c r="K562" s="2">
        <v>0</v>
      </c>
      <c r="L562" s="2">
        <v>0</v>
      </c>
      <c r="M562" s="2">
        <v>0</v>
      </c>
      <c r="N562" s="2">
        <v>0</v>
      </c>
      <c r="O562" s="300">
        <v>0</v>
      </c>
      <c r="P562" s="101"/>
      <c r="Q562" s="6">
        <f t="shared" si="16"/>
        <v>0</v>
      </c>
      <c r="R562" s="6">
        <v>0</v>
      </c>
      <c r="S562">
        <v>0</v>
      </c>
      <c r="T562" s="6">
        <f t="shared" si="17"/>
        <v>0</v>
      </c>
    </row>
    <row r="563" spans="1:20" x14ac:dyDescent="0.25">
      <c r="A563" s="1">
        <v>2023</v>
      </c>
      <c r="B563" s="1" t="s">
        <v>11</v>
      </c>
      <c r="C563" s="1">
        <v>84</v>
      </c>
      <c r="D563" s="1" t="s">
        <v>193</v>
      </c>
      <c r="E563" s="1" t="s">
        <v>99</v>
      </c>
      <c r="F563" s="2">
        <v>0</v>
      </c>
      <c r="G563" s="2">
        <v>0</v>
      </c>
      <c r="H563" s="2">
        <v>72190</v>
      </c>
      <c r="I563" s="2">
        <v>72190</v>
      </c>
      <c r="J563" s="2">
        <v>0</v>
      </c>
      <c r="K563" s="2">
        <v>0</v>
      </c>
      <c r="L563" s="2">
        <v>0</v>
      </c>
      <c r="M563" s="2">
        <v>72190</v>
      </c>
      <c r="N563" s="2">
        <v>72190</v>
      </c>
      <c r="O563" s="300">
        <v>0.1125</v>
      </c>
      <c r="P563" s="101"/>
      <c r="Q563" s="6">
        <f t="shared" si="16"/>
        <v>288760</v>
      </c>
      <c r="R563" s="6">
        <v>288760</v>
      </c>
      <c r="S563">
        <v>288760</v>
      </c>
      <c r="T563" s="6">
        <f t="shared" si="17"/>
        <v>0</v>
      </c>
    </row>
    <row r="564" spans="1:20" x14ac:dyDescent="0.25">
      <c r="A564" s="1">
        <v>2023</v>
      </c>
      <c r="B564" s="1" t="s">
        <v>11</v>
      </c>
      <c r="C564" s="1">
        <v>84</v>
      </c>
      <c r="D564" s="1" t="s">
        <v>193</v>
      </c>
      <c r="E564" s="1" t="s">
        <v>147</v>
      </c>
      <c r="F564" s="2">
        <v>0</v>
      </c>
      <c r="G564" s="2">
        <v>0</v>
      </c>
      <c r="H564" s="2">
        <v>0</v>
      </c>
      <c r="I564" s="2">
        <v>0</v>
      </c>
      <c r="J564" s="2">
        <v>0</v>
      </c>
      <c r="K564" s="2">
        <v>0</v>
      </c>
      <c r="L564" s="2">
        <v>0</v>
      </c>
      <c r="M564" s="2">
        <v>0</v>
      </c>
      <c r="N564" s="2">
        <v>0</v>
      </c>
      <c r="O564" s="300">
        <v>0</v>
      </c>
      <c r="P564" s="101"/>
      <c r="Q564" s="6">
        <f t="shared" si="16"/>
        <v>0</v>
      </c>
      <c r="R564" s="6">
        <v>0</v>
      </c>
      <c r="S564">
        <v>0</v>
      </c>
      <c r="T564" s="6">
        <f t="shared" si="17"/>
        <v>0</v>
      </c>
    </row>
    <row r="565" spans="1:20" x14ac:dyDescent="0.25">
      <c r="A565" s="1">
        <v>2023</v>
      </c>
      <c r="B565" s="1" t="s">
        <v>11</v>
      </c>
      <c r="C565" s="1">
        <v>84</v>
      </c>
      <c r="D565" s="1" t="s">
        <v>193</v>
      </c>
      <c r="E565" s="1" t="s">
        <v>148</v>
      </c>
      <c r="F565" s="2">
        <v>0</v>
      </c>
      <c r="G565" s="2">
        <v>0</v>
      </c>
      <c r="H565" s="2">
        <v>0</v>
      </c>
      <c r="I565" s="2">
        <v>0</v>
      </c>
      <c r="J565" s="2">
        <v>0</v>
      </c>
      <c r="K565" s="2">
        <v>0</v>
      </c>
      <c r="L565" s="2">
        <v>0</v>
      </c>
      <c r="M565" s="2">
        <v>0</v>
      </c>
      <c r="N565" s="2">
        <v>0</v>
      </c>
      <c r="O565" s="300">
        <v>0</v>
      </c>
      <c r="P565" s="101"/>
      <c r="Q565" s="6">
        <f t="shared" si="16"/>
        <v>0</v>
      </c>
      <c r="R565" s="6">
        <v>0</v>
      </c>
      <c r="S565">
        <v>0</v>
      </c>
      <c r="T565" s="6">
        <f t="shared" si="17"/>
        <v>0</v>
      </c>
    </row>
    <row r="566" spans="1:20" x14ac:dyDescent="0.25">
      <c r="A566" s="1">
        <v>2023</v>
      </c>
      <c r="B566" s="1" t="s">
        <v>11</v>
      </c>
      <c r="C566" s="1">
        <v>84</v>
      </c>
      <c r="D566" s="1" t="s">
        <v>193</v>
      </c>
      <c r="E566" s="1" t="s">
        <v>149</v>
      </c>
      <c r="F566" s="2">
        <v>0</v>
      </c>
      <c r="G566" s="2">
        <v>0</v>
      </c>
      <c r="H566" s="2">
        <v>0</v>
      </c>
      <c r="I566" s="2">
        <v>0</v>
      </c>
      <c r="J566" s="2">
        <v>0</v>
      </c>
      <c r="K566" s="2">
        <v>0</v>
      </c>
      <c r="L566" s="2">
        <v>0</v>
      </c>
      <c r="M566" s="2">
        <v>0</v>
      </c>
      <c r="N566" s="2">
        <v>0</v>
      </c>
      <c r="O566" s="300">
        <v>0</v>
      </c>
      <c r="P566" s="101"/>
      <c r="Q566" s="6">
        <f t="shared" si="16"/>
        <v>0</v>
      </c>
      <c r="R566" s="6">
        <v>0</v>
      </c>
      <c r="S566">
        <v>0</v>
      </c>
      <c r="T566" s="6">
        <f t="shared" si="17"/>
        <v>0</v>
      </c>
    </row>
    <row r="567" spans="1:20" x14ac:dyDescent="0.25">
      <c r="A567" s="1">
        <v>2023</v>
      </c>
      <c r="B567" s="1" t="s">
        <v>11</v>
      </c>
      <c r="C567" s="1">
        <v>84</v>
      </c>
      <c r="D567" s="1" t="s">
        <v>193</v>
      </c>
      <c r="E567" s="1" t="s">
        <v>150</v>
      </c>
      <c r="F567" s="2">
        <v>0</v>
      </c>
      <c r="G567" s="2">
        <v>0</v>
      </c>
      <c r="H567" s="2">
        <v>0</v>
      </c>
      <c r="I567" s="2">
        <v>0</v>
      </c>
      <c r="J567" s="2">
        <v>0</v>
      </c>
      <c r="K567" s="2">
        <v>0</v>
      </c>
      <c r="L567" s="2">
        <v>0</v>
      </c>
      <c r="M567" s="2">
        <v>0</v>
      </c>
      <c r="N567" s="2">
        <v>0</v>
      </c>
      <c r="O567" s="300">
        <v>0</v>
      </c>
      <c r="P567" s="101"/>
      <c r="Q567" s="6">
        <f t="shared" si="16"/>
        <v>0</v>
      </c>
      <c r="R567" s="6">
        <v>0</v>
      </c>
      <c r="S567">
        <v>0</v>
      </c>
      <c r="T567" s="6">
        <f t="shared" si="17"/>
        <v>0</v>
      </c>
    </row>
    <row r="568" spans="1:20" x14ac:dyDescent="0.25">
      <c r="A568" s="1">
        <v>2023</v>
      </c>
      <c r="B568" s="1" t="s">
        <v>11</v>
      </c>
      <c r="C568" s="1">
        <v>84</v>
      </c>
      <c r="D568" s="1" t="s">
        <v>193</v>
      </c>
      <c r="E568" s="1" t="s">
        <v>151</v>
      </c>
      <c r="F568" s="2">
        <v>0</v>
      </c>
      <c r="G568" s="2">
        <v>0</v>
      </c>
      <c r="H568" s="2">
        <v>0</v>
      </c>
      <c r="I568" s="2">
        <v>0</v>
      </c>
      <c r="J568" s="2">
        <v>0</v>
      </c>
      <c r="K568" s="2">
        <v>0</v>
      </c>
      <c r="L568" s="2">
        <v>0</v>
      </c>
      <c r="M568" s="2">
        <v>0</v>
      </c>
      <c r="N568" s="2">
        <v>0</v>
      </c>
      <c r="O568" s="300">
        <v>0</v>
      </c>
      <c r="P568" s="101"/>
      <c r="Q568" s="6">
        <f t="shared" si="16"/>
        <v>0</v>
      </c>
      <c r="R568" s="6">
        <v>0</v>
      </c>
      <c r="S568">
        <v>0</v>
      </c>
      <c r="T568" s="6">
        <f t="shared" si="17"/>
        <v>0</v>
      </c>
    </row>
    <row r="569" spans="1:20" x14ac:dyDescent="0.25">
      <c r="A569" s="1">
        <v>2023</v>
      </c>
      <c r="B569" s="1" t="s">
        <v>11</v>
      </c>
      <c r="C569" s="1">
        <v>84</v>
      </c>
      <c r="D569" s="1" t="s">
        <v>193</v>
      </c>
      <c r="E569" s="1" t="s">
        <v>152</v>
      </c>
      <c r="F569" s="2">
        <v>0</v>
      </c>
      <c r="G569" s="2">
        <v>0</v>
      </c>
      <c r="H569" s="2">
        <v>0</v>
      </c>
      <c r="I569" s="2">
        <v>0</v>
      </c>
      <c r="J569" s="2">
        <v>0</v>
      </c>
      <c r="K569" s="2">
        <v>0</v>
      </c>
      <c r="L569" s="2">
        <v>0</v>
      </c>
      <c r="M569" s="2">
        <v>0</v>
      </c>
      <c r="N569" s="2">
        <v>0</v>
      </c>
      <c r="O569" s="300">
        <v>0</v>
      </c>
      <c r="P569" s="101"/>
      <c r="Q569" s="6">
        <f t="shared" si="16"/>
        <v>0</v>
      </c>
      <c r="R569" s="6">
        <v>0</v>
      </c>
      <c r="S569">
        <v>0</v>
      </c>
      <c r="T569" s="6">
        <f t="shared" si="17"/>
        <v>0</v>
      </c>
    </row>
    <row r="570" spans="1:20" x14ac:dyDescent="0.25">
      <c r="A570" s="1">
        <v>2023</v>
      </c>
      <c r="B570" s="1" t="s">
        <v>11</v>
      </c>
      <c r="C570" s="1">
        <v>84</v>
      </c>
      <c r="D570" s="1" t="s">
        <v>193</v>
      </c>
      <c r="E570" s="1" t="s">
        <v>94</v>
      </c>
      <c r="F570" s="2">
        <v>0</v>
      </c>
      <c r="G570" s="2">
        <v>0</v>
      </c>
      <c r="H570" s="2">
        <v>0</v>
      </c>
      <c r="I570" s="2">
        <v>0</v>
      </c>
      <c r="J570" s="2">
        <v>0</v>
      </c>
      <c r="K570" s="2">
        <v>0</v>
      </c>
      <c r="L570" s="2">
        <v>0</v>
      </c>
      <c r="M570" s="2">
        <v>0</v>
      </c>
      <c r="N570" s="2">
        <v>0</v>
      </c>
      <c r="O570" s="300">
        <v>0</v>
      </c>
      <c r="P570" s="101"/>
      <c r="Q570" s="6">
        <f t="shared" si="16"/>
        <v>0</v>
      </c>
      <c r="R570" s="6">
        <v>0</v>
      </c>
      <c r="S570">
        <v>0</v>
      </c>
      <c r="T570" s="6">
        <f t="shared" si="17"/>
        <v>0</v>
      </c>
    </row>
    <row r="571" spans="1:20" x14ac:dyDescent="0.25">
      <c r="A571" s="1">
        <v>2023</v>
      </c>
      <c r="B571" s="1" t="s">
        <v>11</v>
      </c>
      <c r="C571" s="1">
        <v>84</v>
      </c>
      <c r="D571" s="1" t="s">
        <v>193</v>
      </c>
      <c r="E571" s="1" t="s">
        <v>157</v>
      </c>
      <c r="F571" s="2">
        <v>68844</v>
      </c>
      <c r="G571" s="2">
        <v>0</v>
      </c>
      <c r="H571" s="2">
        <v>0</v>
      </c>
      <c r="I571" s="2">
        <v>68844</v>
      </c>
      <c r="J571" s="2">
        <v>0</v>
      </c>
      <c r="K571" s="2">
        <v>0</v>
      </c>
      <c r="L571" s="2">
        <v>68844</v>
      </c>
      <c r="M571" s="2">
        <v>0</v>
      </c>
      <c r="N571" s="2">
        <v>68844</v>
      </c>
      <c r="O571" s="300">
        <v>0.10730000000000001</v>
      </c>
      <c r="P571" s="101"/>
      <c r="Q571" s="6">
        <f t="shared" si="16"/>
        <v>275376</v>
      </c>
      <c r="R571" s="6">
        <v>275376</v>
      </c>
      <c r="S571">
        <v>275376</v>
      </c>
      <c r="T571" s="6">
        <f t="shared" si="17"/>
        <v>0</v>
      </c>
    </row>
    <row r="572" spans="1:20" x14ac:dyDescent="0.25">
      <c r="A572" s="1">
        <v>2023</v>
      </c>
      <c r="B572" s="1" t="s">
        <v>11</v>
      </c>
      <c r="C572" s="1">
        <v>85</v>
      </c>
      <c r="D572" s="1" t="s">
        <v>194</v>
      </c>
      <c r="E572" s="1" t="s">
        <v>89</v>
      </c>
      <c r="F572" s="2">
        <v>0</v>
      </c>
      <c r="G572" s="2">
        <v>0</v>
      </c>
      <c r="H572" s="2">
        <v>0</v>
      </c>
      <c r="I572" s="2">
        <v>0</v>
      </c>
      <c r="J572" s="2">
        <v>0</v>
      </c>
      <c r="K572" s="2">
        <v>0</v>
      </c>
      <c r="L572" s="2">
        <v>0</v>
      </c>
      <c r="M572" s="2">
        <v>0</v>
      </c>
      <c r="N572" s="2">
        <v>0</v>
      </c>
      <c r="O572" s="300">
        <v>0</v>
      </c>
      <c r="P572" s="101"/>
      <c r="Q572" s="6">
        <f t="shared" si="16"/>
        <v>0</v>
      </c>
      <c r="R572" s="6">
        <v>0</v>
      </c>
      <c r="S572">
        <v>0</v>
      </c>
      <c r="T572" s="6">
        <f t="shared" si="17"/>
        <v>0</v>
      </c>
    </row>
    <row r="573" spans="1:20" x14ac:dyDescent="0.25">
      <c r="A573" s="1">
        <v>2023</v>
      </c>
      <c r="B573" s="1" t="s">
        <v>11</v>
      </c>
      <c r="C573" s="1">
        <v>85</v>
      </c>
      <c r="D573" s="1" t="s">
        <v>194</v>
      </c>
      <c r="E573" s="1" t="s">
        <v>88</v>
      </c>
      <c r="F573" s="2">
        <v>0</v>
      </c>
      <c r="G573" s="2">
        <v>0</v>
      </c>
      <c r="H573" s="2">
        <v>0</v>
      </c>
      <c r="I573" s="2">
        <v>0</v>
      </c>
      <c r="J573" s="2">
        <v>0</v>
      </c>
      <c r="K573" s="2">
        <v>0</v>
      </c>
      <c r="L573" s="2">
        <v>0</v>
      </c>
      <c r="M573" s="2">
        <v>0</v>
      </c>
      <c r="N573" s="2">
        <v>0</v>
      </c>
      <c r="O573" s="300">
        <v>0</v>
      </c>
      <c r="P573" s="101"/>
      <c r="Q573" s="6">
        <f t="shared" si="16"/>
        <v>0</v>
      </c>
      <c r="R573" s="6">
        <v>0</v>
      </c>
      <c r="S573">
        <v>0</v>
      </c>
      <c r="T573" s="6">
        <f t="shared" si="17"/>
        <v>0</v>
      </c>
    </row>
    <row r="574" spans="1:20" x14ac:dyDescent="0.25">
      <c r="A574" s="1">
        <v>2023</v>
      </c>
      <c r="B574" s="1" t="s">
        <v>11</v>
      </c>
      <c r="C574" s="1">
        <v>85</v>
      </c>
      <c r="D574" s="1" t="s">
        <v>194</v>
      </c>
      <c r="E574" s="1" t="s">
        <v>86</v>
      </c>
      <c r="F574" s="2">
        <v>0</v>
      </c>
      <c r="G574" s="2">
        <v>0</v>
      </c>
      <c r="H574" s="2">
        <v>0</v>
      </c>
      <c r="I574" s="2">
        <v>0</v>
      </c>
      <c r="J574" s="2">
        <v>0</v>
      </c>
      <c r="K574" s="2">
        <v>0</v>
      </c>
      <c r="L574" s="2">
        <v>0</v>
      </c>
      <c r="M574" s="2">
        <v>0</v>
      </c>
      <c r="N574" s="2">
        <v>0</v>
      </c>
      <c r="O574" s="300">
        <v>0</v>
      </c>
      <c r="P574" s="101"/>
      <c r="Q574" s="6">
        <f t="shared" si="16"/>
        <v>0</v>
      </c>
      <c r="R574" s="6">
        <v>0</v>
      </c>
      <c r="S574">
        <v>0</v>
      </c>
      <c r="T574" s="6">
        <f t="shared" si="17"/>
        <v>0</v>
      </c>
    </row>
    <row r="575" spans="1:20" x14ac:dyDescent="0.25">
      <c r="A575" s="1">
        <v>2023</v>
      </c>
      <c r="B575" s="1" t="s">
        <v>11</v>
      </c>
      <c r="C575" s="1">
        <v>85</v>
      </c>
      <c r="D575" s="1" t="s">
        <v>194</v>
      </c>
      <c r="E575" s="1" t="s">
        <v>93</v>
      </c>
      <c r="F575" s="2">
        <v>0</v>
      </c>
      <c r="G575" s="2">
        <v>0</v>
      </c>
      <c r="H575" s="2">
        <v>0</v>
      </c>
      <c r="I575" s="2">
        <v>0</v>
      </c>
      <c r="J575" s="2">
        <v>0</v>
      </c>
      <c r="K575" s="2">
        <v>0</v>
      </c>
      <c r="L575" s="2">
        <v>0</v>
      </c>
      <c r="M575" s="2">
        <v>0</v>
      </c>
      <c r="N575" s="2">
        <v>0</v>
      </c>
      <c r="O575" s="300">
        <v>0</v>
      </c>
      <c r="P575" s="101"/>
      <c r="Q575" s="6">
        <f t="shared" si="16"/>
        <v>0</v>
      </c>
      <c r="R575" s="6">
        <v>0</v>
      </c>
      <c r="S575">
        <v>0</v>
      </c>
      <c r="T575" s="6">
        <f t="shared" si="17"/>
        <v>0</v>
      </c>
    </row>
    <row r="576" spans="1:20" x14ac:dyDescent="0.25">
      <c r="A576" s="1">
        <v>2023</v>
      </c>
      <c r="B576" s="1" t="s">
        <v>11</v>
      </c>
      <c r="C576" s="1">
        <v>85</v>
      </c>
      <c r="D576" s="1" t="s">
        <v>194</v>
      </c>
      <c r="E576" s="1" t="s">
        <v>145</v>
      </c>
      <c r="F576" s="2">
        <v>0</v>
      </c>
      <c r="G576" s="2">
        <v>0</v>
      </c>
      <c r="H576" s="2">
        <v>3699</v>
      </c>
      <c r="I576" s="2">
        <v>3699</v>
      </c>
      <c r="J576" s="2">
        <v>0</v>
      </c>
      <c r="K576" s="2">
        <v>0</v>
      </c>
      <c r="L576" s="2">
        <v>0</v>
      </c>
      <c r="M576" s="2">
        <v>3699</v>
      </c>
      <c r="N576" s="2">
        <v>3699</v>
      </c>
      <c r="O576" s="300">
        <v>0.7802</v>
      </c>
      <c r="P576" s="101"/>
      <c r="Q576" s="6">
        <f t="shared" si="16"/>
        <v>14796</v>
      </c>
      <c r="R576" s="6">
        <v>14796</v>
      </c>
      <c r="S576">
        <v>14796</v>
      </c>
      <c r="T576" s="6">
        <f t="shared" si="17"/>
        <v>0</v>
      </c>
    </row>
    <row r="577" spans="1:20" x14ac:dyDescent="0.25">
      <c r="A577" s="1">
        <v>2023</v>
      </c>
      <c r="B577" s="1" t="s">
        <v>11</v>
      </c>
      <c r="C577" s="1">
        <v>85</v>
      </c>
      <c r="D577" s="1" t="s">
        <v>194</v>
      </c>
      <c r="E577" s="1" t="s">
        <v>146</v>
      </c>
      <c r="F577" s="2">
        <v>0</v>
      </c>
      <c r="G577" s="2">
        <v>0</v>
      </c>
      <c r="H577" s="2">
        <v>0</v>
      </c>
      <c r="I577" s="2">
        <v>0</v>
      </c>
      <c r="J577" s="2">
        <v>0</v>
      </c>
      <c r="K577" s="2">
        <v>0</v>
      </c>
      <c r="L577" s="2">
        <v>0</v>
      </c>
      <c r="M577" s="2">
        <v>0</v>
      </c>
      <c r="N577" s="2">
        <v>0</v>
      </c>
      <c r="O577" s="300">
        <v>0</v>
      </c>
      <c r="P577" s="101"/>
      <c r="Q577" s="6">
        <f t="shared" si="16"/>
        <v>0</v>
      </c>
      <c r="R577" s="6">
        <v>0</v>
      </c>
      <c r="S577">
        <v>0</v>
      </c>
      <c r="T577" s="6">
        <f t="shared" si="17"/>
        <v>0</v>
      </c>
    </row>
    <row r="578" spans="1:20" x14ac:dyDescent="0.25">
      <c r="A578" s="1">
        <v>2023</v>
      </c>
      <c r="B578" s="1" t="s">
        <v>11</v>
      </c>
      <c r="C578" s="1">
        <v>85</v>
      </c>
      <c r="D578" s="1" t="s">
        <v>194</v>
      </c>
      <c r="E578" s="1" t="s">
        <v>99</v>
      </c>
      <c r="F578" s="2">
        <v>0</v>
      </c>
      <c r="G578" s="2">
        <v>0</v>
      </c>
      <c r="H578" s="2">
        <v>533</v>
      </c>
      <c r="I578" s="2">
        <v>533</v>
      </c>
      <c r="J578" s="2">
        <v>0</v>
      </c>
      <c r="K578" s="2">
        <v>0</v>
      </c>
      <c r="L578" s="2">
        <v>0</v>
      </c>
      <c r="M578" s="2">
        <v>533</v>
      </c>
      <c r="N578" s="2">
        <v>533</v>
      </c>
      <c r="O578" s="300">
        <v>0.1125</v>
      </c>
      <c r="P578" s="101"/>
      <c r="Q578" s="6">
        <f t="shared" si="16"/>
        <v>2132</v>
      </c>
      <c r="R578" s="6">
        <v>2132</v>
      </c>
      <c r="S578">
        <v>2132</v>
      </c>
      <c r="T578" s="6">
        <f t="shared" si="17"/>
        <v>0</v>
      </c>
    </row>
    <row r="579" spans="1:20" x14ac:dyDescent="0.25">
      <c r="A579" s="1">
        <v>2023</v>
      </c>
      <c r="B579" s="1" t="s">
        <v>11</v>
      </c>
      <c r="C579" s="1">
        <v>85</v>
      </c>
      <c r="D579" s="1" t="s">
        <v>194</v>
      </c>
      <c r="E579" s="1" t="s">
        <v>147</v>
      </c>
      <c r="F579" s="2">
        <v>0</v>
      </c>
      <c r="G579" s="2">
        <v>0</v>
      </c>
      <c r="H579" s="2">
        <v>0</v>
      </c>
      <c r="I579" s="2">
        <v>0</v>
      </c>
      <c r="J579" s="2">
        <v>0</v>
      </c>
      <c r="K579" s="2">
        <v>0</v>
      </c>
      <c r="L579" s="2">
        <v>0</v>
      </c>
      <c r="M579" s="2">
        <v>0</v>
      </c>
      <c r="N579" s="2">
        <v>0</v>
      </c>
      <c r="O579" s="300">
        <v>0</v>
      </c>
      <c r="P579" s="101"/>
      <c r="Q579" s="6">
        <f t="shared" ref="Q579:Q642" si="18">SUM(F579:N579)</f>
        <v>0</v>
      </c>
      <c r="R579" s="6">
        <v>0</v>
      </c>
      <c r="S579">
        <v>0</v>
      </c>
      <c r="T579" s="6">
        <f t="shared" ref="T579:T642" si="19">Q579-R579</f>
        <v>0</v>
      </c>
    </row>
    <row r="580" spans="1:20" x14ac:dyDescent="0.25">
      <c r="A580" s="1">
        <v>2023</v>
      </c>
      <c r="B580" s="1" t="s">
        <v>11</v>
      </c>
      <c r="C580" s="1">
        <v>85</v>
      </c>
      <c r="D580" s="1" t="s">
        <v>194</v>
      </c>
      <c r="E580" s="1" t="s">
        <v>148</v>
      </c>
      <c r="F580" s="2">
        <v>0</v>
      </c>
      <c r="G580" s="2">
        <v>0</v>
      </c>
      <c r="H580" s="2">
        <v>0</v>
      </c>
      <c r="I580" s="2">
        <v>0</v>
      </c>
      <c r="J580" s="2">
        <v>0</v>
      </c>
      <c r="K580" s="2">
        <v>0</v>
      </c>
      <c r="L580" s="2">
        <v>0</v>
      </c>
      <c r="M580" s="2">
        <v>0</v>
      </c>
      <c r="N580" s="2">
        <v>0</v>
      </c>
      <c r="O580" s="300">
        <v>0</v>
      </c>
      <c r="P580" s="101"/>
      <c r="Q580" s="6">
        <f t="shared" si="18"/>
        <v>0</v>
      </c>
      <c r="R580" s="6">
        <v>0</v>
      </c>
      <c r="S580">
        <v>0</v>
      </c>
      <c r="T580" s="6">
        <f t="shared" si="19"/>
        <v>0</v>
      </c>
    </row>
    <row r="581" spans="1:20" x14ac:dyDescent="0.25">
      <c r="A581" s="1">
        <v>2023</v>
      </c>
      <c r="B581" s="1" t="s">
        <v>11</v>
      </c>
      <c r="C581" s="1">
        <v>85</v>
      </c>
      <c r="D581" s="1" t="s">
        <v>194</v>
      </c>
      <c r="E581" s="1" t="s">
        <v>149</v>
      </c>
      <c r="F581" s="2">
        <v>0</v>
      </c>
      <c r="G581" s="2">
        <v>0</v>
      </c>
      <c r="H581" s="2">
        <v>0</v>
      </c>
      <c r="I581" s="2">
        <v>0</v>
      </c>
      <c r="J581" s="2">
        <v>0</v>
      </c>
      <c r="K581" s="2">
        <v>0</v>
      </c>
      <c r="L581" s="2">
        <v>0</v>
      </c>
      <c r="M581" s="2">
        <v>0</v>
      </c>
      <c r="N581" s="2">
        <v>0</v>
      </c>
      <c r="O581" s="300">
        <v>0</v>
      </c>
      <c r="P581" s="101"/>
      <c r="Q581" s="6">
        <f t="shared" si="18"/>
        <v>0</v>
      </c>
      <c r="R581" s="6">
        <v>0</v>
      </c>
      <c r="S581">
        <v>0</v>
      </c>
      <c r="T581" s="6">
        <f t="shared" si="19"/>
        <v>0</v>
      </c>
    </row>
    <row r="582" spans="1:20" x14ac:dyDescent="0.25">
      <c r="A582" s="1">
        <v>2023</v>
      </c>
      <c r="B582" s="1" t="s">
        <v>11</v>
      </c>
      <c r="C582" s="1">
        <v>85</v>
      </c>
      <c r="D582" s="1" t="s">
        <v>194</v>
      </c>
      <c r="E582" s="1" t="s">
        <v>150</v>
      </c>
      <c r="F582" s="2">
        <v>0</v>
      </c>
      <c r="G582" s="2">
        <v>0</v>
      </c>
      <c r="H582" s="2">
        <v>0</v>
      </c>
      <c r="I582" s="2">
        <v>0</v>
      </c>
      <c r="J582" s="2">
        <v>0</v>
      </c>
      <c r="K582" s="2">
        <v>0</v>
      </c>
      <c r="L582" s="2">
        <v>0</v>
      </c>
      <c r="M582" s="2">
        <v>0</v>
      </c>
      <c r="N582" s="2">
        <v>0</v>
      </c>
      <c r="O582" s="300">
        <v>0</v>
      </c>
      <c r="P582" s="101"/>
      <c r="Q582" s="6">
        <f t="shared" si="18"/>
        <v>0</v>
      </c>
      <c r="R582" s="6">
        <v>0</v>
      </c>
      <c r="S582">
        <v>0</v>
      </c>
      <c r="T582" s="6">
        <f t="shared" si="19"/>
        <v>0</v>
      </c>
    </row>
    <row r="583" spans="1:20" x14ac:dyDescent="0.25">
      <c r="A583" s="1">
        <v>2023</v>
      </c>
      <c r="B583" s="1" t="s">
        <v>11</v>
      </c>
      <c r="C583" s="1">
        <v>85</v>
      </c>
      <c r="D583" s="1" t="s">
        <v>194</v>
      </c>
      <c r="E583" s="1" t="s">
        <v>151</v>
      </c>
      <c r="F583" s="2">
        <v>0</v>
      </c>
      <c r="G583" s="2">
        <v>0</v>
      </c>
      <c r="H583" s="2">
        <v>0</v>
      </c>
      <c r="I583" s="2">
        <v>0</v>
      </c>
      <c r="J583" s="2">
        <v>0</v>
      </c>
      <c r="K583" s="2">
        <v>0</v>
      </c>
      <c r="L583" s="2">
        <v>0</v>
      </c>
      <c r="M583" s="2">
        <v>0</v>
      </c>
      <c r="N583" s="2">
        <v>0</v>
      </c>
      <c r="O583" s="300">
        <v>0</v>
      </c>
      <c r="P583" s="101"/>
      <c r="Q583" s="6">
        <f t="shared" si="18"/>
        <v>0</v>
      </c>
      <c r="R583" s="6">
        <v>0</v>
      </c>
      <c r="S583">
        <v>0</v>
      </c>
      <c r="T583" s="6">
        <f t="shared" si="19"/>
        <v>0</v>
      </c>
    </row>
    <row r="584" spans="1:20" x14ac:dyDescent="0.25">
      <c r="A584" s="1">
        <v>2023</v>
      </c>
      <c r="B584" s="1" t="s">
        <v>11</v>
      </c>
      <c r="C584" s="1">
        <v>85</v>
      </c>
      <c r="D584" s="1" t="s">
        <v>194</v>
      </c>
      <c r="E584" s="1" t="s">
        <v>152</v>
      </c>
      <c r="F584" s="2">
        <v>0</v>
      </c>
      <c r="G584" s="2">
        <v>0</v>
      </c>
      <c r="H584" s="2">
        <v>0</v>
      </c>
      <c r="I584" s="2">
        <v>0</v>
      </c>
      <c r="J584" s="2">
        <v>0</v>
      </c>
      <c r="K584" s="2">
        <v>0</v>
      </c>
      <c r="L584" s="2">
        <v>0</v>
      </c>
      <c r="M584" s="2">
        <v>0</v>
      </c>
      <c r="N584" s="2">
        <v>0</v>
      </c>
      <c r="O584" s="300">
        <v>0</v>
      </c>
      <c r="P584" s="101"/>
      <c r="Q584" s="6">
        <f t="shared" si="18"/>
        <v>0</v>
      </c>
      <c r="R584" s="6">
        <v>0</v>
      </c>
      <c r="S584">
        <v>0</v>
      </c>
      <c r="T584" s="6">
        <f t="shared" si="19"/>
        <v>0</v>
      </c>
    </row>
    <row r="585" spans="1:20" x14ac:dyDescent="0.25">
      <c r="A585" s="1">
        <v>2023</v>
      </c>
      <c r="B585" s="1" t="s">
        <v>11</v>
      </c>
      <c r="C585" s="1">
        <v>85</v>
      </c>
      <c r="D585" s="1" t="s">
        <v>194</v>
      </c>
      <c r="E585" s="1" t="s">
        <v>94</v>
      </c>
      <c r="F585" s="2">
        <v>0</v>
      </c>
      <c r="G585" s="2">
        <v>0</v>
      </c>
      <c r="H585" s="2">
        <v>0</v>
      </c>
      <c r="I585" s="2">
        <v>0</v>
      </c>
      <c r="J585" s="2">
        <v>0</v>
      </c>
      <c r="K585" s="2">
        <v>0</v>
      </c>
      <c r="L585" s="2">
        <v>0</v>
      </c>
      <c r="M585" s="2">
        <v>0</v>
      </c>
      <c r="N585" s="2">
        <v>0</v>
      </c>
      <c r="O585" s="300">
        <v>0</v>
      </c>
      <c r="P585" s="101"/>
      <c r="Q585" s="6">
        <f t="shared" si="18"/>
        <v>0</v>
      </c>
      <c r="R585" s="6">
        <v>0</v>
      </c>
      <c r="S585">
        <v>0</v>
      </c>
      <c r="T585" s="6">
        <f t="shared" si="19"/>
        <v>0</v>
      </c>
    </row>
    <row r="586" spans="1:20" x14ac:dyDescent="0.25">
      <c r="A586" s="1">
        <v>2023</v>
      </c>
      <c r="B586" s="1" t="s">
        <v>11</v>
      </c>
      <c r="C586" s="1">
        <v>85</v>
      </c>
      <c r="D586" s="1" t="s">
        <v>194</v>
      </c>
      <c r="E586" s="1" t="s">
        <v>157</v>
      </c>
      <c r="F586" s="2">
        <v>509</v>
      </c>
      <c r="G586" s="2">
        <v>0</v>
      </c>
      <c r="H586" s="2">
        <v>0</v>
      </c>
      <c r="I586" s="2">
        <v>509</v>
      </c>
      <c r="J586" s="2">
        <v>0</v>
      </c>
      <c r="K586" s="2">
        <v>0</v>
      </c>
      <c r="L586" s="2">
        <v>509</v>
      </c>
      <c r="M586" s="2">
        <v>0</v>
      </c>
      <c r="N586" s="2">
        <v>509</v>
      </c>
      <c r="O586" s="300">
        <v>0.10730000000000001</v>
      </c>
      <c r="P586" s="101"/>
      <c r="Q586" s="6">
        <f t="shared" si="18"/>
        <v>2036</v>
      </c>
      <c r="R586" s="6">
        <v>2036</v>
      </c>
      <c r="S586">
        <v>2036</v>
      </c>
      <c r="T586" s="6">
        <f t="shared" si="19"/>
        <v>0</v>
      </c>
    </row>
    <row r="587" spans="1:20" x14ac:dyDescent="0.25">
      <c r="A587" s="1">
        <v>2023</v>
      </c>
      <c r="B587" s="1" t="s">
        <v>11</v>
      </c>
      <c r="C587" s="1">
        <v>86</v>
      </c>
      <c r="D587" s="1" t="s">
        <v>195</v>
      </c>
      <c r="E587" s="1" t="s">
        <v>89</v>
      </c>
      <c r="F587" s="2">
        <v>0</v>
      </c>
      <c r="G587" s="2">
        <v>0</v>
      </c>
      <c r="H587" s="2">
        <v>0</v>
      </c>
      <c r="I587" s="2">
        <v>0</v>
      </c>
      <c r="J587" s="2">
        <v>0</v>
      </c>
      <c r="K587" s="2">
        <v>0</v>
      </c>
      <c r="L587" s="2">
        <v>0</v>
      </c>
      <c r="M587" s="2">
        <v>0</v>
      </c>
      <c r="N587" s="2">
        <v>0</v>
      </c>
      <c r="O587" s="300">
        <v>0</v>
      </c>
      <c r="P587" s="101"/>
      <c r="Q587" s="6">
        <f t="shared" si="18"/>
        <v>0</v>
      </c>
      <c r="R587" s="6">
        <v>0</v>
      </c>
      <c r="S587">
        <v>0</v>
      </c>
      <c r="T587" s="6">
        <f t="shared" si="19"/>
        <v>0</v>
      </c>
    </row>
    <row r="588" spans="1:20" x14ac:dyDescent="0.25">
      <c r="A588" s="1">
        <v>2023</v>
      </c>
      <c r="B588" s="1" t="s">
        <v>11</v>
      </c>
      <c r="C588" s="1">
        <v>86</v>
      </c>
      <c r="D588" s="1" t="s">
        <v>195</v>
      </c>
      <c r="E588" s="1" t="s">
        <v>88</v>
      </c>
      <c r="F588" s="2">
        <v>0</v>
      </c>
      <c r="G588" s="2">
        <v>0</v>
      </c>
      <c r="H588" s="2">
        <v>0</v>
      </c>
      <c r="I588" s="2">
        <v>0</v>
      </c>
      <c r="J588" s="2">
        <v>0</v>
      </c>
      <c r="K588" s="2">
        <v>0</v>
      </c>
      <c r="L588" s="2">
        <v>0</v>
      </c>
      <c r="M588" s="2">
        <v>0</v>
      </c>
      <c r="N588" s="2">
        <v>0</v>
      </c>
      <c r="O588" s="300">
        <v>0</v>
      </c>
      <c r="P588" s="101"/>
      <c r="Q588" s="6">
        <f t="shared" si="18"/>
        <v>0</v>
      </c>
      <c r="R588" s="6">
        <v>0</v>
      </c>
      <c r="S588">
        <v>0</v>
      </c>
      <c r="T588" s="6">
        <f t="shared" si="19"/>
        <v>0</v>
      </c>
    </row>
    <row r="589" spans="1:20" x14ac:dyDescent="0.25">
      <c r="A589" s="1">
        <v>2023</v>
      </c>
      <c r="B589" s="1" t="s">
        <v>11</v>
      </c>
      <c r="C589" s="1">
        <v>86</v>
      </c>
      <c r="D589" s="1" t="s">
        <v>195</v>
      </c>
      <c r="E589" s="1" t="s">
        <v>86</v>
      </c>
      <c r="F589" s="2">
        <v>0</v>
      </c>
      <c r="G589" s="2">
        <v>0</v>
      </c>
      <c r="H589" s="2">
        <v>0</v>
      </c>
      <c r="I589" s="2">
        <v>0</v>
      </c>
      <c r="J589" s="2">
        <v>0</v>
      </c>
      <c r="K589" s="2">
        <v>0</v>
      </c>
      <c r="L589" s="2">
        <v>0</v>
      </c>
      <c r="M589" s="2">
        <v>0</v>
      </c>
      <c r="N589" s="2">
        <v>0</v>
      </c>
      <c r="O589" s="300">
        <v>0</v>
      </c>
      <c r="P589" s="101"/>
      <c r="Q589" s="6">
        <f t="shared" si="18"/>
        <v>0</v>
      </c>
      <c r="R589" s="6">
        <v>0</v>
      </c>
      <c r="S589">
        <v>0</v>
      </c>
      <c r="T589" s="6">
        <f t="shared" si="19"/>
        <v>0</v>
      </c>
    </row>
    <row r="590" spans="1:20" x14ac:dyDescent="0.25">
      <c r="A590" s="1">
        <v>2023</v>
      </c>
      <c r="B590" s="1" t="s">
        <v>11</v>
      </c>
      <c r="C590" s="1">
        <v>86</v>
      </c>
      <c r="D590" s="1" t="s">
        <v>195</v>
      </c>
      <c r="E590" s="1" t="s">
        <v>93</v>
      </c>
      <c r="F590" s="2">
        <v>0</v>
      </c>
      <c r="G590" s="2">
        <v>0</v>
      </c>
      <c r="H590" s="2">
        <v>0</v>
      </c>
      <c r="I590" s="2">
        <v>0</v>
      </c>
      <c r="J590" s="2">
        <v>0</v>
      </c>
      <c r="K590" s="2">
        <v>0</v>
      </c>
      <c r="L590" s="2">
        <v>0</v>
      </c>
      <c r="M590" s="2">
        <v>0</v>
      </c>
      <c r="N590" s="2">
        <v>0</v>
      </c>
      <c r="O590" s="300">
        <v>0</v>
      </c>
      <c r="P590" s="101"/>
      <c r="Q590" s="6">
        <f t="shared" si="18"/>
        <v>0</v>
      </c>
      <c r="R590" s="6">
        <v>0</v>
      </c>
      <c r="S590">
        <v>0</v>
      </c>
      <c r="T590" s="6">
        <f t="shared" si="19"/>
        <v>0</v>
      </c>
    </row>
    <row r="591" spans="1:20" x14ac:dyDescent="0.25">
      <c r="A591" s="1">
        <v>2023</v>
      </c>
      <c r="B591" s="1" t="s">
        <v>11</v>
      </c>
      <c r="C591" s="1">
        <v>86</v>
      </c>
      <c r="D591" s="1" t="s">
        <v>195</v>
      </c>
      <c r="E591" s="1" t="s">
        <v>145</v>
      </c>
      <c r="F591" s="2">
        <v>0</v>
      </c>
      <c r="G591" s="2">
        <v>0</v>
      </c>
      <c r="H591" s="2">
        <v>311765</v>
      </c>
      <c r="I591" s="2">
        <v>311765</v>
      </c>
      <c r="J591" s="2">
        <v>0</v>
      </c>
      <c r="K591" s="2">
        <v>0</v>
      </c>
      <c r="L591" s="2">
        <v>0</v>
      </c>
      <c r="M591" s="2">
        <v>311765</v>
      </c>
      <c r="N591" s="2">
        <v>311765</v>
      </c>
      <c r="O591" s="300">
        <v>0.7802</v>
      </c>
      <c r="P591" s="101"/>
      <c r="Q591" s="6">
        <f t="shared" si="18"/>
        <v>1247060</v>
      </c>
      <c r="R591" s="6">
        <v>1247060</v>
      </c>
      <c r="S591">
        <v>1247060</v>
      </c>
      <c r="T591" s="6">
        <f t="shared" si="19"/>
        <v>0</v>
      </c>
    </row>
    <row r="592" spans="1:20" x14ac:dyDescent="0.25">
      <c r="A592" s="1">
        <v>2023</v>
      </c>
      <c r="B592" s="1" t="s">
        <v>11</v>
      </c>
      <c r="C592" s="1">
        <v>86</v>
      </c>
      <c r="D592" s="1" t="s">
        <v>195</v>
      </c>
      <c r="E592" s="1" t="s">
        <v>146</v>
      </c>
      <c r="F592" s="2">
        <v>0</v>
      </c>
      <c r="G592" s="2">
        <v>0</v>
      </c>
      <c r="H592" s="2">
        <v>0</v>
      </c>
      <c r="I592" s="2">
        <v>0</v>
      </c>
      <c r="J592" s="2">
        <v>0</v>
      </c>
      <c r="K592" s="2">
        <v>0</v>
      </c>
      <c r="L592" s="2">
        <v>0</v>
      </c>
      <c r="M592" s="2">
        <v>0</v>
      </c>
      <c r="N592" s="2">
        <v>0</v>
      </c>
      <c r="O592" s="300">
        <v>0</v>
      </c>
      <c r="P592" s="101"/>
      <c r="Q592" s="6">
        <f t="shared" si="18"/>
        <v>0</v>
      </c>
      <c r="R592" s="6">
        <v>0</v>
      </c>
      <c r="S592">
        <v>0</v>
      </c>
      <c r="T592" s="6">
        <f t="shared" si="19"/>
        <v>0</v>
      </c>
    </row>
    <row r="593" spans="1:20" x14ac:dyDescent="0.25">
      <c r="A593" s="1">
        <v>2023</v>
      </c>
      <c r="B593" s="1" t="s">
        <v>11</v>
      </c>
      <c r="C593" s="1">
        <v>86</v>
      </c>
      <c r="D593" s="1" t="s">
        <v>195</v>
      </c>
      <c r="E593" s="1" t="s">
        <v>99</v>
      </c>
      <c r="F593" s="2">
        <v>0</v>
      </c>
      <c r="G593" s="2">
        <v>0</v>
      </c>
      <c r="H593" s="2">
        <v>44966</v>
      </c>
      <c r="I593" s="2">
        <v>44966</v>
      </c>
      <c r="J593" s="2">
        <v>0</v>
      </c>
      <c r="K593" s="2">
        <v>0</v>
      </c>
      <c r="L593" s="2">
        <v>0</v>
      </c>
      <c r="M593" s="2">
        <v>44966</v>
      </c>
      <c r="N593" s="2">
        <v>44966</v>
      </c>
      <c r="O593" s="300">
        <v>0.1125</v>
      </c>
      <c r="P593" s="101"/>
      <c r="Q593" s="6">
        <f t="shared" si="18"/>
        <v>179864</v>
      </c>
      <c r="R593" s="6">
        <v>179864</v>
      </c>
      <c r="S593">
        <v>179864</v>
      </c>
      <c r="T593" s="6">
        <f t="shared" si="19"/>
        <v>0</v>
      </c>
    </row>
    <row r="594" spans="1:20" x14ac:dyDescent="0.25">
      <c r="A594" s="1">
        <v>2023</v>
      </c>
      <c r="B594" s="1" t="s">
        <v>11</v>
      </c>
      <c r="C594" s="1">
        <v>86</v>
      </c>
      <c r="D594" s="1" t="s">
        <v>195</v>
      </c>
      <c r="E594" s="1" t="s">
        <v>147</v>
      </c>
      <c r="F594" s="2">
        <v>0</v>
      </c>
      <c r="G594" s="2">
        <v>0</v>
      </c>
      <c r="H594" s="2">
        <v>0</v>
      </c>
      <c r="I594" s="2">
        <v>0</v>
      </c>
      <c r="J594" s="2">
        <v>0</v>
      </c>
      <c r="K594" s="2">
        <v>0</v>
      </c>
      <c r="L594" s="2">
        <v>0</v>
      </c>
      <c r="M594" s="2">
        <v>0</v>
      </c>
      <c r="N594" s="2">
        <v>0</v>
      </c>
      <c r="O594" s="300">
        <v>0</v>
      </c>
      <c r="P594" s="101"/>
      <c r="Q594" s="6">
        <f t="shared" si="18"/>
        <v>0</v>
      </c>
      <c r="R594" s="6">
        <v>0</v>
      </c>
      <c r="S594">
        <v>0</v>
      </c>
      <c r="T594" s="6">
        <f t="shared" si="19"/>
        <v>0</v>
      </c>
    </row>
    <row r="595" spans="1:20" x14ac:dyDescent="0.25">
      <c r="A595" s="1">
        <v>2023</v>
      </c>
      <c r="B595" s="1" t="s">
        <v>11</v>
      </c>
      <c r="C595" s="1">
        <v>86</v>
      </c>
      <c r="D595" s="1" t="s">
        <v>195</v>
      </c>
      <c r="E595" s="1" t="s">
        <v>148</v>
      </c>
      <c r="F595" s="2">
        <v>0</v>
      </c>
      <c r="G595" s="2">
        <v>0</v>
      </c>
      <c r="H595" s="2">
        <v>0</v>
      </c>
      <c r="I595" s="2">
        <v>0</v>
      </c>
      <c r="J595" s="2">
        <v>0</v>
      </c>
      <c r="K595" s="2">
        <v>0</v>
      </c>
      <c r="L595" s="2">
        <v>0</v>
      </c>
      <c r="M595" s="2">
        <v>0</v>
      </c>
      <c r="N595" s="2">
        <v>0</v>
      </c>
      <c r="O595" s="300">
        <v>0</v>
      </c>
      <c r="P595" s="101"/>
      <c r="Q595" s="6">
        <f t="shared" si="18"/>
        <v>0</v>
      </c>
      <c r="R595" s="6">
        <v>0</v>
      </c>
      <c r="S595">
        <v>0</v>
      </c>
      <c r="T595" s="6">
        <f t="shared" si="19"/>
        <v>0</v>
      </c>
    </row>
    <row r="596" spans="1:20" x14ac:dyDescent="0.25">
      <c r="A596" s="1">
        <v>2023</v>
      </c>
      <c r="B596" s="1" t="s">
        <v>11</v>
      </c>
      <c r="C596" s="1">
        <v>86</v>
      </c>
      <c r="D596" s="1" t="s">
        <v>195</v>
      </c>
      <c r="E596" s="1" t="s">
        <v>149</v>
      </c>
      <c r="F596" s="2">
        <v>0</v>
      </c>
      <c r="G596" s="2">
        <v>0</v>
      </c>
      <c r="H596" s="2">
        <v>0</v>
      </c>
      <c r="I596" s="2">
        <v>0</v>
      </c>
      <c r="J596" s="2">
        <v>0</v>
      </c>
      <c r="K596" s="2">
        <v>0</v>
      </c>
      <c r="L596" s="2">
        <v>0</v>
      </c>
      <c r="M596" s="2">
        <v>0</v>
      </c>
      <c r="N596" s="2">
        <v>0</v>
      </c>
      <c r="O596" s="300">
        <v>0</v>
      </c>
      <c r="P596" s="101"/>
      <c r="Q596" s="6">
        <f t="shared" si="18"/>
        <v>0</v>
      </c>
      <c r="R596" s="6">
        <v>0</v>
      </c>
      <c r="S596">
        <v>0</v>
      </c>
      <c r="T596" s="6">
        <f t="shared" si="19"/>
        <v>0</v>
      </c>
    </row>
    <row r="597" spans="1:20" x14ac:dyDescent="0.25">
      <c r="A597" s="1">
        <v>2023</v>
      </c>
      <c r="B597" s="1" t="s">
        <v>11</v>
      </c>
      <c r="C597" s="1">
        <v>86</v>
      </c>
      <c r="D597" s="1" t="s">
        <v>195</v>
      </c>
      <c r="E597" s="1" t="s">
        <v>150</v>
      </c>
      <c r="F597" s="2">
        <v>0</v>
      </c>
      <c r="G597" s="2">
        <v>0</v>
      </c>
      <c r="H597" s="2">
        <v>0</v>
      </c>
      <c r="I597" s="2">
        <v>0</v>
      </c>
      <c r="J597" s="2">
        <v>0</v>
      </c>
      <c r="K597" s="2">
        <v>0</v>
      </c>
      <c r="L597" s="2">
        <v>0</v>
      </c>
      <c r="M597" s="2">
        <v>0</v>
      </c>
      <c r="N597" s="2">
        <v>0</v>
      </c>
      <c r="O597" s="300">
        <v>0</v>
      </c>
      <c r="P597" s="101"/>
      <c r="Q597" s="6">
        <f t="shared" si="18"/>
        <v>0</v>
      </c>
      <c r="R597" s="6">
        <v>0</v>
      </c>
      <c r="S597">
        <v>0</v>
      </c>
      <c r="T597" s="6">
        <f t="shared" si="19"/>
        <v>0</v>
      </c>
    </row>
    <row r="598" spans="1:20" x14ac:dyDescent="0.25">
      <c r="A598" s="1">
        <v>2023</v>
      </c>
      <c r="B598" s="1" t="s">
        <v>11</v>
      </c>
      <c r="C598" s="1">
        <v>86</v>
      </c>
      <c r="D598" s="1" t="s">
        <v>195</v>
      </c>
      <c r="E598" s="1" t="s">
        <v>151</v>
      </c>
      <c r="F598" s="2">
        <v>0</v>
      </c>
      <c r="G598" s="2">
        <v>0</v>
      </c>
      <c r="H598" s="2">
        <v>0</v>
      </c>
      <c r="I598" s="2">
        <v>0</v>
      </c>
      <c r="J598" s="2">
        <v>0</v>
      </c>
      <c r="K598" s="2">
        <v>0</v>
      </c>
      <c r="L598" s="2">
        <v>0</v>
      </c>
      <c r="M598" s="2">
        <v>0</v>
      </c>
      <c r="N598" s="2">
        <v>0</v>
      </c>
      <c r="O598" s="300">
        <v>0</v>
      </c>
      <c r="P598" s="101"/>
      <c r="Q598" s="6">
        <f t="shared" si="18"/>
        <v>0</v>
      </c>
      <c r="R598" s="6">
        <v>0</v>
      </c>
      <c r="S598">
        <v>0</v>
      </c>
      <c r="T598" s="6">
        <f t="shared" si="19"/>
        <v>0</v>
      </c>
    </row>
    <row r="599" spans="1:20" x14ac:dyDescent="0.25">
      <c r="A599" s="1">
        <v>2023</v>
      </c>
      <c r="B599" s="1" t="s">
        <v>11</v>
      </c>
      <c r="C599" s="1">
        <v>86</v>
      </c>
      <c r="D599" s="1" t="s">
        <v>195</v>
      </c>
      <c r="E599" s="1" t="s">
        <v>152</v>
      </c>
      <c r="F599" s="2">
        <v>0</v>
      </c>
      <c r="G599" s="2">
        <v>0</v>
      </c>
      <c r="H599" s="2">
        <v>0</v>
      </c>
      <c r="I599" s="2">
        <v>0</v>
      </c>
      <c r="J599" s="2">
        <v>0</v>
      </c>
      <c r="K599" s="2">
        <v>0</v>
      </c>
      <c r="L599" s="2">
        <v>0</v>
      </c>
      <c r="M599" s="2">
        <v>0</v>
      </c>
      <c r="N599" s="2">
        <v>0</v>
      </c>
      <c r="O599" s="300">
        <v>0</v>
      </c>
      <c r="P599" s="101"/>
      <c r="Q599" s="6">
        <f t="shared" si="18"/>
        <v>0</v>
      </c>
      <c r="R599" s="6">
        <v>0</v>
      </c>
      <c r="S599">
        <v>0</v>
      </c>
      <c r="T599" s="6">
        <f t="shared" si="19"/>
        <v>0</v>
      </c>
    </row>
    <row r="600" spans="1:20" x14ac:dyDescent="0.25">
      <c r="A600" s="1">
        <v>2023</v>
      </c>
      <c r="B600" s="1" t="s">
        <v>11</v>
      </c>
      <c r="C600" s="1">
        <v>86</v>
      </c>
      <c r="D600" s="1" t="s">
        <v>195</v>
      </c>
      <c r="E600" s="1" t="s">
        <v>94</v>
      </c>
      <c r="F600" s="2">
        <v>0</v>
      </c>
      <c r="G600" s="2">
        <v>0</v>
      </c>
      <c r="H600" s="2">
        <v>0</v>
      </c>
      <c r="I600" s="2">
        <v>0</v>
      </c>
      <c r="J600" s="2">
        <v>0</v>
      </c>
      <c r="K600" s="2">
        <v>0</v>
      </c>
      <c r="L600" s="2">
        <v>0</v>
      </c>
      <c r="M600" s="2">
        <v>0</v>
      </c>
      <c r="N600" s="2">
        <v>0</v>
      </c>
      <c r="O600" s="300">
        <v>0</v>
      </c>
      <c r="P600" s="101"/>
      <c r="Q600" s="6">
        <f t="shared" si="18"/>
        <v>0</v>
      </c>
      <c r="R600" s="6">
        <v>0</v>
      </c>
      <c r="S600">
        <v>0</v>
      </c>
      <c r="T600" s="6">
        <f t="shared" si="19"/>
        <v>0</v>
      </c>
    </row>
    <row r="601" spans="1:20" x14ac:dyDescent="0.25">
      <c r="A601" s="1">
        <v>2023</v>
      </c>
      <c r="B601" s="1" t="s">
        <v>11</v>
      </c>
      <c r="C601" s="1">
        <v>86</v>
      </c>
      <c r="D601" s="1" t="s">
        <v>195</v>
      </c>
      <c r="E601" s="1" t="s">
        <v>157</v>
      </c>
      <c r="F601" s="2">
        <v>42881</v>
      </c>
      <c r="G601" s="2">
        <v>0</v>
      </c>
      <c r="H601" s="2">
        <v>0</v>
      </c>
      <c r="I601" s="2">
        <v>42881</v>
      </c>
      <c r="J601" s="2">
        <v>0</v>
      </c>
      <c r="K601" s="2">
        <v>0</v>
      </c>
      <c r="L601" s="2">
        <v>42881</v>
      </c>
      <c r="M601" s="2">
        <v>0</v>
      </c>
      <c r="N601" s="2">
        <v>42881</v>
      </c>
      <c r="O601" s="300">
        <v>0.10730000000000001</v>
      </c>
      <c r="P601" s="101"/>
      <c r="Q601" s="6">
        <f t="shared" si="18"/>
        <v>171524</v>
      </c>
      <c r="R601" s="6">
        <v>171524</v>
      </c>
      <c r="S601">
        <v>171524</v>
      </c>
      <c r="T601" s="6">
        <f t="shared" si="19"/>
        <v>0</v>
      </c>
    </row>
    <row r="602" spans="1:20" x14ac:dyDescent="0.25">
      <c r="A602" s="1">
        <v>2023</v>
      </c>
      <c r="B602" s="1" t="s">
        <v>11</v>
      </c>
      <c r="C602" s="1">
        <v>88</v>
      </c>
      <c r="D602" s="1" t="s">
        <v>196</v>
      </c>
      <c r="E602" s="1" t="s">
        <v>89</v>
      </c>
      <c r="F602" s="2">
        <v>0</v>
      </c>
      <c r="G602" s="2">
        <v>0</v>
      </c>
      <c r="H602" s="2">
        <v>0</v>
      </c>
      <c r="I602" s="2">
        <v>0</v>
      </c>
      <c r="J602" s="2">
        <v>0</v>
      </c>
      <c r="K602" s="2">
        <v>0</v>
      </c>
      <c r="L602" s="2">
        <v>0</v>
      </c>
      <c r="M602" s="2">
        <v>0</v>
      </c>
      <c r="N602" s="2">
        <v>0</v>
      </c>
      <c r="O602" s="300">
        <v>0</v>
      </c>
      <c r="P602" s="101"/>
      <c r="Q602" s="6">
        <f t="shared" si="18"/>
        <v>0</v>
      </c>
      <c r="R602" s="6">
        <v>0</v>
      </c>
      <c r="S602">
        <v>0</v>
      </c>
      <c r="T602" s="6">
        <f t="shared" si="19"/>
        <v>0</v>
      </c>
    </row>
    <row r="603" spans="1:20" x14ac:dyDescent="0.25">
      <c r="A603" s="1">
        <v>2023</v>
      </c>
      <c r="B603" s="1" t="s">
        <v>11</v>
      </c>
      <c r="C603" s="1">
        <v>88</v>
      </c>
      <c r="D603" s="1" t="s">
        <v>196</v>
      </c>
      <c r="E603" s="1" t="s">
        <v>88</v>
      </c>
      <c r="F603" s="2">
        <v>0</v>
      </c>
      <c r="G603" s="2">
        <v>0</v>
      </c>
      <c r="H603" s="2">
        <v>0</v>
      </c>
      <c r="I603" s="2">
        <v>0</v>
      </c>
      <c r="J603" s="2">
        <v>0</v>
      </c>
      <c r="K603" s="2">
        <v>0</v>
      </c>
      <c r="L603" s="2">
        <v>0</v>
      </c>
      <c r="M603" s="2">
        <v>0</v>
      </c>
      <c r="N603" s="2">
        <v>0</v>
      </c>
      <c r="O603" s="300">
        <v>0</v>
      </c>
      <c r="P603" s="101"/>
      <c r="Q603" s="6">
        <f t="shared" si="18"/>
        <v>0</v>
      </c>
      <c r="R603" s="6">
        <v>0</v>
      </c>
      <c r="S603">
        <v>0</v>
      </c>
      <c r="T603" s="6">
        <f t="shared" si="19"/>
        <v>0</v>
      </c>
    </row>
    <row r="604" spans="1:20" x14ac:dyDescent="0.25">
      <c r="A604" s="1">
        <v>2023</v>
      </c>
      <c r="B604" s="1" t="s">
        <v>11</v>
      </c>
      <c r="C604" s="1">
        <v>88</v>
      </c>
      <c r="D604" s="1" t="s">
        <v>196</v>
      </c>
      <c r="E604" s="1" t="s">
        <v>86</v>
      </c>
      <c r="F604" s="2">
        <v>0</v>
      </c>
      <c r="G604" s="2">
        <v>0</v>
      </c>
      <c r="H604" s="2">
        <v>0</v>
      </c>
      <c r="I604" s="2">
        <v>0</v>
      </c>
      <c r="J604" s="2">
        <v>0</v>
      </c>
      <c r="K604" s="2">
        <v>0</v>
      </c>
      <c r="L604" s="2">
        <v>0</v>
      </c>
      <c r="M604" s="2">
        <v>0</v>
      </c>
      <c r="N604" s="2">
        <v>0</v>
      </c>
      <c r="O604" s="300">
        <v>0</v>
      </c>
      <c r="P604" s="101"/>
      <c r="Q604" s="6">
        <f t="shared" si="18"/>
        <v>0</v>
      </c>
      <c r="R604" s="6">
        <v>0</v>
      </c>
      <c r="S604">
        <v>0</v>
      </c>
      <c r="T604" s="6">
        <f t="shared" si="19"/>
        <v>0</v>
      </c>
    </row>
    <row r="605" spans="1:20" x14ac:dyDescent="0.25">
      <c r="A605" s="1">
        <v>2023</v>
      </c>
      <c r="B605" s="1" t="s">
        <v>11</v>
      </c>
      <c r="C605" s="1">
        <v>88</v>
      </c>
      <c r="D605" s="1" t="s">
        <v>196</v>
      </c>
      <c r="E605" s="1" t="s">
        <v>93</v>
      </c>
      <c r="F605" s="2">
        <v>0</v>
      </c>
      <c r="G605" s="2">
        <v>0</v>
      </c>
      <c r="H605" s="2">
        <v>0</v>
      </c>
      <c r="I605" s="2">
        <v>0</v>
      </c>
      <c r="J605" s="2">
        <v>0</v>
      </c>
      <c r="K605" s="2">
        <v>0</v>
      </c>
      <c r="L605" s="2">
        <v>0</v>
      </c>
      <c r="M605" s="2">
        <v>0</v>
      </c>
      <c r="N605" s="2">
        <v>0</v>
      </c>
      <c r="O605" s="300">
        <v>0</v>
      </c>
      <c r="P605" s="101"/>
      <c r="Q605" s="6">
        <f t="shared" si="18"/>
        <v>0</v>
      </c>
      <c r="R605" s="6">
        <v>0</v>
      </c>
      <c r="S605">
        <v>0</v>
      </c>
      <c r="T605" s="6">
        <f t="shared" si="19"/>
        <v>0</v>
      </c>
    </row>
    <row r="606" spans="1:20" x14ac:dyDescent="0.25">
      <c r="A606" s="1">
        <v>2023</v>
      </c>
      <c r="B606" s="1" t="s">
        <v>11</v>
      </c>
      <c r="C606" s="1">
        <v>88</v>
      </c>
      <c r="D606" s="1" t="s">
        <v>196</v>
      </c>
      <c r="E606" s="1" t="s">
        <v>145</v>
      </c>
      <c r="F606" s="2">
        <v>0</v>
      </c>
      <c r="G606" s="2">
        <v>0</v>
      </c>
      <c r="H606" s="2">
        <v>37864</v>
      </c>
      <c r="I606" s="2">
        <v>37864</v>
      </c>
      <c r="J606" s="2">
        <v>0</v>
      </c>
      <c r="K606" s="2">
        <v>0</v>
      </c>
      <c r="L606" s="2">
        <v>0</v>
      </c>
      <c r="M606" s="2">
        <v>37864</v>
      </c>
      <c r="N606" s="2">
        <v>37864</v>
      </c>
      <c r="O606" s="300">
        <v>0.7802</v>
      </c>
      <c r="P606" s="101"/>
      <c r="Q606" s="6">
        <f t="shared" si="18"/>
        <v>151456</v>
      </c>
      <c r="R606" s="6">
        <v>151456</v>
      </c>
      <c r="S606">
        <v>151456</v>
      </c>
      <c r="T606" s="6">
        <f t="shared" si="19"/>
        <v>0</v>
      </c>
    </row>
    <row r="607" spans="1:20" x14ac:dyDescent="0.25">
      <c r="A607" s="1">
        <v>2023</v>
      </c>
      <c r="B607" s="1" t="s">
        <v>11</v>
      </c>
      <c r="C607" s="1">
        <v>88</v>
      </c>
      <c r="D607" s="1" t="s">
        <v>196</v>
      </c>
      <c r="E607" s="1" t="s">
        <v>146</v>
      </c>
      <c r="F607" s="2">
        <v>0</v>
      </c>
      <c r="G607" s="2">
        <v>0</v>
      </c>
      <c r="H607" s="2">
        <v>0</v>
      </c>
      <c r="I607" s="2">
        <v>0</v>
      </c>
      <c r="J607" s="2">
        <v>0</v>
      </c>
      <c r="K607" s="2">
        <v>0</v>
      </c>
      <c r="L607" s="2">
        <v>0</v>
      </c>
      <c r="M607" s="2">
        <v>0</v>
      </c>
      <c r="N607" s="2">
        <v>0</v>
      </c>
      <c r="O607" s="300">
        <v>0</v>
      </c>
      <c r="P607" s="101"/>
      <c r="Q607" s="6">
        <f t="shared" si="18"/>
        <v>0</v>
      </c>
      <c r="R607" s="6">
        <v>0</v>
      </c>
      <c r="S607">
        <v>0</v>
      </c>
      <c r="T607" s="6">
        <f t="shared" si="19"/>
        <v>0</v>
      </c>
    </row>
    <row r="608" spans="1:20" x14ac:dyDescent="0.25">
      <c r="A608" s="1">
        <v>2023</v>
      </c>
      <c r="B608" s="1" t="s">
        <v>11</v>
      </c>
      <c r="C608" s="1">
        <v>88</v>
      </c>
      <c r="D608" s="1" t="s">
        <v>196</v>
      </c>
      <c r="E608" s="1" t="s">
        <v>99</v>
      </c>
      <c r="F608" s="2">
        <v>0</v>
      </c>
      <c r="G608" s="2">
        <v>0</v>
      </c>
      <c r="H608" s="2">
        <v>5461</v>
      </c>
      <c r="I608" s="2">
        <v>5461</v>
      </c>
      <c r="J608" s="2">
        <v>0</v>
      </c>
      <c r="K608" s="2">
        <v>0</v>
      </c>
      <c r="L608" s="2">
        <v>0</v>
      </c>
      <c r="M608" s="2">
        <v>5461</v>
      </c>
      <c r="N608" s="2">
        <v>5461</v>
      </c>
      <c r="O608" s="300">
        <v>0.1125</v>
      </c>
      <c r="P608" s="101"/>
      <c r="Q608" s="6">
        <f t="shared" si="18"/>
        <v>21844</v>
      </c>
      <c r="R608" s="6">
        <v>21844</v>
      </c>
      <c r="S608">
        <v>21844</v>
      </c>
      <c r="T608" s="6">
        <f t="shared" si="19"/>
        <v>0</v>
      </c>
    </row>
    <row r="609" spans="1:21" x14ac:dyDescent="0.25">
      <c r="A609" s="1">
        <v>2023</v>
      </c>
      <c r="B609" s="1" t="s">
        <v>11</v>
      </c>
      <c r="C609" s="1">
        <v>88</v>
      </c>
      <c r="D609" s="1" t="s">
        <v>196</v>
      </c>
      <c r="E609" s="1" t="s">
        <v>147</v>
      </c>
      <c r="F609" s="2">
        <v>0</v>
      </c>
      <c r="G609" s="2">
        <v>0</v>
      </c>
      <c r="H609" s="2">
        <v>0</v>
      </c>
      <c r="I609" s="2">
        <v>0</v>
      </c>
      <c r="J609" s="2">
        <v>0</v>
      </c>
      <c r="K609" s="2">
        <v>0</v>
      </c>
      <c r="L609" s="2">
        <v>0</v>
      </c>
      <c r="M609" s="2">
        <v>0</v>
      </c>
      <c r="N609" s="2">
        <v>0</v>
      </c>
      <c r="O609" s="300">
        <v>0</v>
      </c>
      <c r="P609" s="101"/>
      <c r="Q609" s="6">
        <f t="shared" si="18"/>
        <v>0</v>
      </c>
      <c r="R609" s="6">
        <v>0</v>
      </c>
      <c r="S609">
        <v>0</v>
      </c>
      <c r="T609" s="6">
        <f t="shared" si="19"/>
        <v>0</v>
      </c>
    </row>
    <row r="610" spans="1:21" x14ac:dyDescent="0.25">
      <c r="A610" s="1">
        <v>2023</v>
      </c>
      <c r="B610" s="1" t="s">
        <v>11</v>
      </c>
      <c r="C610" s="1">
        <v>88</v>
      </c>
      <c r="D610" s="1" t="s">
        <v>196</v>
      </c>
      <c r="E610" s="1" t="s">
        <v>148</v>
      </c>
      <c r="F610" s="2">
        <v>0</v>
      </c>
      <c r="G610" s="2">
        <v>0</v>
      </c>
      <c r="H610" s="2">
        <v>0</v>
      </c>
      <c r="I610" s="2">
        <v>0</v>
      </c>
      <c r="J610" s="2">
        <v>0</v>
      </c>
      <c r="K610" s="2">
        <v>0</v>
      </c>
      <c r="L610" s="2">
        <v>0</v>
      </c>
      <c r="M610" s="2">
        <v>0</v>
      </c>
      <c r="N610" s="2">
        <v>0</v>
      </c>
      <c r="O610" s="300">
        <v>0</v>
      </c>
      <c r="P610" s="101"/>
      <c r="Q610" s="6">
        <f t="shared" si="18"/>
        <v>0</v>
      </c>
      <c r="R610" s="6">
        <v>0</v>
      </c>
      <c r="S610">
        <v>0</v>
      </c>
      <c r="T610" s="6">
        <f t="shared" si="19"/>
        <v>0</v>
      </c>
    </row>
    <row r="611" spans="1:21" x14ac:dyDescent="0.25">
      <c r="A611" s="1">
        <v>2023</v>
      </c>
      <c r="B611" s="1" t="s">
        <v>11</v>
      </c>
      <c r="C611" s="1">
        <v>88</v>
      </c>
      <c r="D611" s="1" t="s">
        <v>196</v>
      </c>
      <c r="E611" s="1" t="s">
        <v>149</v>
      </c>
      <c r="F611" s="2">
        <v>0</v>
      </c>
      <c r="G611" s="2">
        <v>0</v>
      </c>
      <c r="H611" s="2">
        <v>0</v>
      </c>
      <c r="I611" s="2">
        <v>0</v>
      </c>
      <c r="J611" s="2">
        <v>0</v>
      </c>
      <c r="K611" s="2">
        <v>0</v>
      </c>
      <c r="L611" s="2">
        <v>0</v>
      </c>
      <c r="M611" s="2">
        <v>0</v>
      </c>
      <c r="N611" s="2">
        <v>0</v>
      </c>
      <c r="O611" s="300">
        <v>0</v>
      </c>
      <c r="P611" s="101"/>
      <c r="Q611" s="6">
        <f t="shared" si="18"/>
        <v>0</v>
      </c>
      <c r="R611" s="6">
        <v>0</v>
      </c>
      <c r="S611">
        <v>0</v>
      </c>
      <c r="T611" s="6">
        <f t="shared" si="19"/>
        <v>0</v>
      </c>
    </row>
    <row r="612" spans="1:21" x14ac:dyDescent="0.25">
      <c r="A612" s="1">
        <v>2023</v>
      </c>
      <c r="B612" s="1" t="s">
        <v>11</v>
      </c>
      <c r="C612" s="1">
        <v>88</v>
      </c>
      <c r="D612" s="1" t="s">
        <v>196</v>
      </c>
      <c r="E612" s="1" t="s">
        <v>150</v>
      </c>
      <c r="F612" s="2">
        <v>0</v>
      </c>
      <c r="G612" s="2">
        <v>0</v>
      </c>
      <c r="H612" s="2">
        <v>0</v>
      </c>
      <c r="I612" s="2">
        <v>0</v>
      </c>
      <c r="J612" s="2">
        <v>0</v>
      </c>
      <c r="K612" s="2">
        <v>0</v>
      </c>
      <c r="L612" s="2">
        <v>0</v>
      </c>
      <c r="M612" s="2">
        <v>0</v>
      </c>
      <c r="N612" s="2">
        <v>0</v>
      </c>
      <c r="O612" s="300">
        <v>0</v>
      </c>
      <c r="P612" s="101"/>
      <c r="Q612" s="6">
        <f t="shared" si="18"/>
        <v>0</v>
      </c>
      <c r="R612" s="6">
        <v>0</v>
      </c>
      <c r="S612">
        <v>0</v>
      </c>
      <c r="T612" s="6">
        <f t="shared" si="19"/>
        <v>0</v>
      </c>
    </row>
    <row r="613" spans="1:21" x14ac:dyDescent="0.25">
      <c r="A613" s="1">
        <v>2023</v>
      </c>
      <c r="B613" s="1" t="s">
        <v>11</v>
      </c>
      <c r="C613" s="1">
        <v>88</v>
      </c>
      <c r="D613" s="1" t="s">
        <v>196</v>
      </c>
      <c r="E613" s="1" t="s">
        <v>151</v>
      </c>
      <c r="F613" s="2">
        <v>0</v>
      </c>
      <c r="G613" s="2">
        <v>0</v>
      </c>
      <c r="H613" s="2">
        <v>0</v>
      </c>
      <c r="I613" s="2">
        <v>0</v>
      </c>
      <c r="J613" s="2">
        <v>0</v>
      </c>
      <c r="K613" s="2">
        <v>0</v>
      </c>
      <c r="L613" s="2">
        <v>0</v>
      </c>
      <c r="M613" s="2">
        <v>0</v>
      </c>
      <c r="N613" s="2">
        <v>0</v>
      </c>
      <c r="O613" s="300">
        <v>0</v>
      </c>
      <c r="P613" s="101"/>
      <c r="Q613" s="6">
        <f t="shared" si="18"/>
        <v>0</v>
      </c>
      <c r="R613" s="6">
        <v>0</v>
      </c>
      <c r="S613">
        <v>0</v>
      </c>
      <c r="T613" s="6">
        <f t="shared" si="19"/>
        <v>0</v>
      </c>
    </row>
    <row r="614" spans="1:21" x14ac:dyDescent="0.25">
      <c r="A614" s="1">
        <v>2023</v>
      </c>
      <c r="B614" s="1" t="s">
        <v>11</v>
      </c>
      <c r="C614" s="1">
        <v>88</v>
      </c>
      <c r="D614" s="1" t="s">
        <v>196</v>
      </c>
      <c r="E614" s="1" t="s">
        <v>152</v>
      </c>
      <c r="F614" s="2">
        <v>0</v>
      </c>
      <c r="G614" s="2">
        <v>0</v>
      </c>
      <c r="H614" s="2">
        <v>0</v>
      </c>
      <c r="I614" s="2">
        <v>0</v>
      </c>
      <c r="J614" s="2">
        <v>0</v>
      </c>
      <c r="K614" s="2">
        <v>0</v>
      </c>
      <c r="L614" s="2">
        <v>0</v>
      </c>
      <c r="M614" s="2">
        <v>0</v>
      </c>
      <c r="N614" s="2">
        <v>0</v>
      </c>
      <c r="O614" s="300">
        <v>0</v>
      </c>
      <c r="P614" s="101"/>
      <c r="Q614" s="6">
        <f t="shared" si="18"/>
        <v>0</v>
      </c>
      <c r="R614" s="6">
        <v>0</v>
      </c>
      <c r="S614">
        <v>0</v>
      </c>
      <c r="T614" s="6">
        <f t="shared" si="19"/>
        <v>0</v>
      </c>
    </row>
    <row r="615" spans="1:21" x14ac:dyDescent="0.25">
      <c r="A615" s="1">
        <v>2023</v>
      </c>
      <c r="B615" s="1" t="s">
        <v>11</v>
      </c>
      <c r="C615" s="1">
        <v>88</v>
      </c>
      <c r="D615" s="1" t="s">
        <v>196</v>
      </c>
      <c r="E615" s="1" t="s">
        <v>94</v>
      </c>
      <c r="F615" s="2">
        <v>0</v>
      </c>
      <c r="G615" s="2">
        <v>0</v>
      </c>
      <c r="H615" s="2">
        <v>0</v>
      </c>
      <c r="I615" s="2">
        <v>0</v>
      </c>
      <c r="J615" s="2">
        <v>0</v>
      </c>
      <c r="K615" s="2">
        <v>0</v>
      </c>
      <c r="L615" s="2">
        <v>0</v>
      </c>
      <c r="M615" s="2">
        <v>0</v>
      </c>
      <c r="N615" s="2">
        <v>0</v>
      </c>
      <c r="O615" s="300">
        <v>0</v>
      </c>
      <c r="P615" s="101"/>
      <c r="Q615" s="6">
        <f t="shared" si="18"/>
        <v>0</v>
      </c>
      <c r="R615" s="6">
        <v>0</v>
      </c>
      <c r="S615">
        <v>0</v>
      </c>
      <c r="T615" s="6">
        <f t="shared" si="19"/>
        <v>0</v>
      </c>
    </row>
    <row r="616" spans="1:21" x14ac:dyDescent="0.25">
      <c r="A616" s="1">
        <v>2023</v>
      </c>
      <c r="B616" s="1" t="s">
        <v>11</v>
      </c>
      <c r="C616" s="1">
        <v>88</v>
      </c>
      <c r="D616" s="1" t="s">
        <v>196</v>
      </c>
      <c r="E616" s="1" t="s">
        <v>157</v>
      </c>
      <c r="F616" s="2">
        <v>5208</v>
      </c>
      <c r="G616" s="2">
        <v>0</v>
      </c>
      <c r="H616" s="2">
        <v>0</v>
      </c>
      <c r="I616" s="2">
        <v>5208</v>
      </c>
      <c r="J616" s="2">
        <v>0</v>
      </c>
      <c r="K616" s="2">
        <v>0</v>
      </c>
      <c r="L616" s="2">
        <v>5208</v>
      </c>
      <c r="M616" s="2">
        <v>0</v>
      </c>
      <c r="N616" s="2">
        <v>5208</v>
      </c>
      <c r="O616" s="300">
        <v>0.10730000000000001</v>
      </c>
      <c r="P616" s="101"/>
      <c r="Q616" s="6">
        <f t="shared" si="18"/>
        <v>20832</v>
      </c>
      <c r="R616" s="6">
        <v>20832</v>
      </c>
      <c r="S616">
        <v>20832</v>
      </c>
      <c r="T616" s="6">
        <f t="shared" si="19"/>
        <v>0</v>
      </c>
    </row>
    <row r="617" spans="1:21" x14ac:dyDescent="0.25">
      <c r="A617" s="1">
        <v>2023</v>
      </c>
      <c r="B617" s="1" t="s">
        <v>11</v>
      </c>
      <c r="C617" s="1">
        <v>89</v>
      </c>
      <c r="D617" s="1" t="s">
        <v>197</v>
      </c>
      <c r="E617" s="1" t="s">
        <v>89</v>
      </c>
      <c r="F617" s="2">
        <v>0</v>
      </c>
      <c r="G617" s="2">
        <v>0</v>
      </c>
      <c r="H617" s="2">
        <v>0</v>
      </c>
      <c r="I617" s="2">
        <v>0</v>
      </c>
      <c r="J617" s="2">
        <v>0</v>
      </c>
      <c r="K617" s="2">
        <v>0</v>
      </c>
      <c r="L617" s="2">
        <v>0</v>
      </c>
      <c r="M617" s="2">
        <v>0</v>
      </c>
      <c r="N617" s="2">
        <v>0</v>
      </c>
      <c r="O617" s="300">
        <v>0</v>
      </c>
      <c r="P617" s="101"/>
      <c r="Q617" s="6">
        <f t="shared" si="18"/>
        <v>0</v>
      </c>
      <c r="R617" s="6">
        <v>0</v>
      </c>
      <c r="S617">
        <v>0</v>
      </c>
      <c r="T617" s="6">
        <f t="shared" si="19"/>
        <v>0</v>
      </c>
    </row>
    <row r="618" spans="1:21" x14ac:dyDescent="0.25">
      <c r="A618" s="1">
        <v>2023</v>
      </c>
      <c r="B618" s="1" t="s">
        <v>11</v>
      </c>
      <c r="C618" s="1">
        <v>89</v>
      </c>
      <c r="D618" s="1" t="s">
        <v>197</v>
      </c>
      <c r="E618" s="1" t="s">
        <v>88</v>
      </c>
      <c r="F618" s="2">
        <v>0</v>
      </c>
      <c r="G618" s="2">
        <v>0</v>
      </c>
      <c r="H618" s="2">
        <v>0</v>
      </c>
      <c r="I618" s="2">
        <v>0</v>
      </c>
      <c r="J618" s="2">
        <v>0</v>
      </c>
      <c r="K618" s="2">
        <v>0</v>
      </c>
      <c r="L618" s="2">
        <v>0</v>
      </c>
      <c r="M618" s="2">
        <v>0</v>
      </c>
      <c r="N618" s="2">
        <v>0</v>
      </c>
      <c r="O618" s="300">
        <v>0</v>
      </c>
      <c r="P618" s="101"/>
      <c r="Q618" s="6">
        <f t="shared" si="18"/>
        <v>0</v>
      </c>
      <c r="R618" s="6">
        <v>0</v>
      </c>
      <c r="S618">
        <v>0</v>
      </c>
      <c r="T618" s="6">
        <f t="shared" si="19"/>
        <v>0</v>
      </c>
    </row>
    <row r="619" spans="1:21" x14ac:dyDescent="0.25">
      <c r="A619" s="1">
        <v>2023</v>
      </c>
      <c r="B619" s="1" t="s">
        <v>11</v>
      </c>
      <c r="C619" s="1">
        <v>89</v>
      </c>
      <c r="D619" s="1" t="s">
        <v>197</v>
      </c>
      <c r="E619" s="1" t="s">
        <v>86</v>
      </c>
      <c r="F619" s="2">
        <v>0</v>
      </c>
      <c r="G619" s="2">
        <v>0</v>
      </c>
      <c r="H619" s="2">
        <v>0</v>
      </c>
      <c r="I619" s="2">
        <v>0</v>
      </c>
      <c r="J619" s="2">
        <v>0</v>
      </c>
      <c r="K619" s="2">
        <v>0</v>
      </c>
      <c r="L619" s="2">
        <v>0</v>
      </c>
      <c r="M619" s="2">
        <v>0</v>
      </c>
      <c r="N619" s="2">
        <v>0</v>
      </c>
      <c r="O619" s="300">
        <v>0</v>
      </c>
      <c r="P619" s="101"/>
      <c r="Q619" s="6">
        <f t="shared" si="18"/>
        <v>0</v>
      </c>
      <c r="R619" s="6">
        <v>0</v>
      </c>
      <c r="S619">
        <v>0</v>
      </c>
      <c r="T619" s="6">
        <f t="shared" si="19"/>
        <v>0</v>
      </c>
    </row>
    <row r="620" spans="1:21" x14ac:dyDescent="0.25">
      <c r="A620" s="1">
        <v>2023</v>
      </c>
      <c r="B620" s="1" t="s">
        <v>11</v>
      </c>
      <c r="C620" s="1">
        <v>89</v>
      </c>
      <c r="D620" s="1" t="s">
        <v>197</v>
      </c>
      <c r="E620" s="1" t="s">
        <v>93</v>
      </c>
      <c r="F620" s="2">
        <v>0</v>
      </c>
      <c r="G620" s="2">
        <v>0</v>
      </c>
      <c r="H620" s="2">
        <v>0</v>
      </c>
      <c r="I620" s="2">
        <v>0</v>
      </c>
      <c r="J620" s="2">
        <v>0</v>
      </c>
      <c r="K620" s="2">
        <v>0</v>
      </c>
      <c r="L620" s="2">
        <v>0</v>
      </c>
      <c r="M620" s="2">
        <v>0</v>
      </c>
      <c r="N620" s="2">
        <v>0</v>
      </c>
      <c r="O620" s="300">
        <v>0</v>
      </c>
      <c r="P620" s="101"/>
      <c r="Q620" s="6">
        <f t="shared" si="18"/>
        <v>0</v>
      </c>
      <c r="R620" s="6">
        <v>0</v>
      </c>
      <c r="S620">
        <v>0</v>
      </c>
      <c r="T620" s="6">
        <f t="shared" si="19"/>
        <v>0</v>
      </c>
    </row>
    <row r="621" spans="1:21" x14ac:dyDescent="0.25">
      <c r="A621" s="353">
        <v>2023</v>
      </c>
      <c r="B621" s="353" t="s">
        <v>11</v>
      </c>
      <c r="C621" s="353">
        <v>89</v>
      </c>
      <c r="D621" s="353" t="s">
        <v>197</v>
      </c>
      <c r="E621" s="353" t="s">
        <v>145</v>
      </c>
      <c r="F621" s="354">
        <v>0</v>
      </c>
      <c r="G621" s="354">
        <v>0</v>
      </c>
      <c r="H621" s="354">
        <v>486905</v>
      </c>
      <c r="I621" s="354">
        <v>486905</v>
      </c>
      <c r="J621" s="354">
        <v>0</v>
      </c>
      <c r="K621" s="354">
        <v>6050</v>
      </c>
      <c r="L621" s="354">
        <v>0</v>
      </c>
      <c r="M621" s="354">
        <v>492956</v>
      </c>
      <c r="N621" s="354">
        <v>492956</v>
      </c>
      <c r="O621" s="355">
        <v>0.68479999999999996</v>
      </c>
      <c r="P621" s="357"/>
      <c r="Q621" s="6">
        <f t="shared" si="18"/>
        <v>1965772</v>
      </c>
      <c r="R621" s="351">
        <v>1965048</v>
      </c>
      <c r="S621" s="336">
        <v>1965772</v>
      </c>
      <c r="T621" s="6">
        <f t="shared" si="19"/>
        <v>724</v>
      </c>
      <c r="U621" t="s">
        <v>447</v>
      </c>
    </row>
    <row r="622" spans="1:21" x14ac:dyDescent="0.25">
      <c r="A622" s="1">
        <v>2023</v>
      </c>
      <c r="B622" s="1" t="s">
        <v>11</v>
      </c>
      <c r="C622" s="1">
        <v>89</v>
      </c>
      <c r="D622" s="1" t="s">
        <v>197</v>
      </c>
      <c r="E622" s="1" t="s">
        <v>146</v>
      </c>
      <c r="F622" s="2">
        <v>0</v>
      </c>
      <c r="G622" s="2">
        <v>0</v>
      </c>
      <c r="H622" s="2">
        <v>0</v>
      </c>
      <c r="I622" s="2">
        <v>0</v>
      </c>
      <c r="J622" s="2">
        <v>0</v>
      </c>
      <c r="K622" s="2">
        <v>0</v>
      </c>
      <c r="L622" s="2">
        <v>0</v>
      </c>
      <c r="M622" s="2">
        <v>0</v>
      </c>
      <c r="N622" s="2">
        <v>0</v>
      </c>
      <c r="O622" s="300">
        <v>0</v>
      </c>
      <c r="P622" s="101"/>
      <c r="Q622" s="6">
        <f t="shared" si="18"/>
        <v>0</v>
      </c>
      <c r="R622" s="6">
        <v>0</v>
      </c>
      <c r="S622">
        <v>0</v>
      </c>
      <c r="T622" s="6">
        <f t="shared" si="19"/>
        <v>0</v>
      </c>
    </row>
    <row r="623" spans="1:21" x14ac:dyDescent="0.25">
      <c r="A623" s="353">
        <v>2023</v>
      </c>
      <c r="B623" s="353" t="s">
        <v>11</v>
      </c>
      <c r="C623" s="353">
        <v>89</v>
      </c>
      <c r="D623" s="353" t="s">
        <v>197</v>
      </c>
      <c r="E623" s="353" t="s">
        <v>99</v>
      </c>
      <c r="F623" s="354">
        <v>0</v>
      </c>
      <c r="G623" s="354">
        <v>0</v>
      </c>
      <c r="H623" s="354">
        <v>70226</v>
      </c>
      <c r="I623" s="354">
        <v>70226</v>
      </c>
      <c r="J623" s="354">
        <v>0</v>
      </c>
      <c r="K623" s="354">
        <v>0</v>
      </c>
      <c r="L623" s="354">
        <v>0</v>
      </c>
      <c r="M623" s="354">
        <v>70226</v>
      </c>
      <c r="N623" s="354">
        <v>70226</v>
      </c>
      <c r="O623" s="355">
        <v>9.7600000000000006E-2</v>
      </c>
      <c r="P623" s="357"/>
      <c r="Q623" s="6">
        <f t="shared" si="18"/>
        <v>280904</v>
      </c>
      <c r="R623" s="351">
        <v>280800</v>
      </c>
      <c r="S623" s="336">
        <v>280904</v>
      </c>
      <c r="T623" s="6">
        <f t="shared" si="19"/>
        <v>104</v>
      </c>
      <c r="U623" t="s">
        <v>450</v>
      </c>
    </row>
    <row r="624" spans="1:21" x14ac:dyDescent="0.25">
      <c r="A624" s="1">
        <v>2023</v>
      </c>
      <c r="B624" s="1" t="s">
        <v>11</v>
      </c>
      <c r="C624" s="1">
        <v>89</v>
      </c>
      <c r="D624" s="1" t="s">
        <v>197</v>
      </c>
      <c r="E624" s="1" t="s">
        <v>147</v>
      </c>
      <c r="F624" s="2">
        <v>0</v>
      </c>
      <c r="G624" s="2">
        <v>0</v>
      </c>
      <c r="H624" s="2">
        <v>0</v>
      </c>
      <c r="I624" s="2">
        <v>0</v>
      </c>
      <c r="J624" s="2">
        <v>0</v>
      </c>
      <c r="K624" s="2">
        <v>0</v>
      </c>
      <c r="L624" s="2">
        <v>0</v>
      </c>
      <c r="M624" s="2">
        <v>0</v>
      </c>
      <c r="N624" s="2">
        <v>0</v>
      </c>
      <c r="O624" s="300">
        <v>0</v>
      </c>
      <c r="P624" s="101"/>
      <c r="Q624" s="6">
        <f t="shared" si="18"/>
        <v>0</v>
      </c>
      <c r="R624" s="6">
        <v>0</v>
      </c>
      <c r="S624">
        <v>0</v>
      </c>
      <c r="T624" s="6">
        <f t="shared" si="19"/>
        <v>0</v>
      </c>
    </row>
    <row r="625" spans="1:21" x14ac:dyDescent="0.25">
      <c r="A625" s="1">
        <v>2023</v>
      </c>
      <c r="B625" s="1" t="s">
        <v>11</v>
      </c>
      <c r="C625" s="1">
        <v>89</v>
      </c>
      <c r="D625" s="1" t="s">
        <v>197</v>
      </c>
      <c r="E625" s="1" t="s">
        <v>148</v>
      </c>
      <c r="F625" s="2">
        <v>0</v>
      </c>
      <c r="G625" s="2">
        <v>0</v>
      </c>
      <c r="H625" s="2">
        <v>0</v>
      </c>
      <c r="I625" s="2">
        <v>0</v>
      </c>
      <c r="J625" s="2">
        <v>0</v>
      </c>
      <c r="K625" s="2">
        <v>0</v>
      </c>
      <c r="L625" s="2">
        <v>0</v>
      </c>
      <c r="M625" s="2">
        <v>0</v>
      </c>
      <c r="N625" s="2">
        <v>0</v>
      </c>
      <c r="O625" s="300">
        <v>0</v>
      </c>
      <c r="P625" s="101"/>
      <c r="Q625" s="6">
        <f t="shared" si="18"/>
        <v>0</v>
      </c>
      <c r="R625" s="6">
        <v>0</v>
      </c>
      <c r="S625">
        <v>0</v>
      </c>
      <c r="T625" s="6">
        <f t="shared" si="19"/>
        <v>0</v>
      </c>
    </row>
    <row r="626" spans="1:21" x14ac:dyDescent="0.25">
      <c r="A626" s="1">
        <v>2023</v>
      </c>
      <c r="B626" s="1" t="s">
        <v>11</v>
      </c>
      <c r="C626" s="1">
        <v>89</v>
      </c>
      <c r="D626" s="1" t="s">
        <v>197</v>
      </c>
      <c r="E626" s="1" t="s">
        <v>149</v>
      </c>
      <c r="F626" s="2">
        <v>0</v>
      </c>
      <c r="G626" s="2">
        <v>0</v>
      </c>
      <c r="H626" s="2">
        <v>0</v>
      </c>
      <c r="I626" s="2">
        <v>0</v>
      </c>
      <c r="J626" s="2">
        <v>0</v>
      </c>
      <c r="K626" s="2">
        <v>0</v>
      </c>
      <c r="L626" s="2">
        <v>0</v>
      </c>
      <c r="M626" s="2">
        <v>0</v>
      </c>
      <c r="N626" s="2">
        <v>0</v>
      </c>
      <c r="O626" s="300">
        <v>0</v>
      </c>
      <c r="P626" s="101"/>
      <c r="Q626" s="6">
        <f t="shared" si="18"/>
        <v>0</v>
      </c>
      <c r="R626" s="6">
        <v>0</v>
      </c>
      <c r="S626">
        <v>0</v>
      </c>
      <c r="T626" s="6">
        <f t="shared" si="19"/>
        <v>0</v>
      </c>
    </row>
    <row r="627" spans="1:21" x14ac:dyDescent="0.25">
      <c r="A627" s="1">
        <v>2023</v>
      </c>
      <c r="B627" s="1" t="s">
        <v>11</v>
      </c>
      <c r="C627" s="1">
        <v>89</v>
      </c>
      <c r="D627" s="1" t="s">
        <v>197</v>
      </c>
      <c r="E627" s="1" t="s">
        <v>150</v>
      </c>
      <c r="F627" s="2">
        <v>0</v>
      </c>
      <c r="G627" s="2">
        <v>0</v>
      </c>
      <c r="H627" s="2">
        <v>0</v>
      </c>
      <c r="I627" s="2">
        <v>0</v>
      </c>
      <c r="J627" s="2">
        <v>0</v>
      </c>
      <c r="K627" s="2">
        <v>156</v>
      </c>
      <c r="L627" s="2">
        <v>0</v>
      </c>
      <c r="M627" s="2">
        <v>156</v>
      </c>
      <c r="N627" s="2">
        <v>156</v>
      </c>
      <c r="O627" s="300">
        <v>2.0000000000000001E-4</v>
      </c>
      <c r="P627" s="101"/>
      <c r="Q627" s="6">
        <f t="shared" si="18"/>
        <v>468</v>
      </c>
      <c r="R627" s="6">
        <v>468</v>
      </c>
      <c r="S627">
        <v>468</v>
      </c>
      <c r="T627" s="6">
        <f t="shared" si="19"/>
        <v>0</v>
      </c>
    </row>
    <row r="628" spans="1:21" x14ac:dyDescent="0.25">
      <c r="A628" s="1">
        <v>2023</v>
      </c>
      <c r="B628" s="1" t="s">
        <v>11</v>
      </c>
      <c r="C628" s="1">
        <v>89</v>
      </c>
      <c r="D628" s="1" t="s">
        <v>197</v>
      </c>
      <c r="E628" s="1" t="s">
        <v>151</v>
      </c>
      <c r="F628" s="2">
        <v>0</v>
      </c>
      <c r="G628" s="2">
        <v>0</v>
      </c>
      <c r="H628" s="2">
        <v>0</v>
      </c>
      <c r="I628" s="2">
        <v>0</v>
      </c>
      <c r="J628" s="2">
        <v>0</v>
      </c>
      <c r="K628" s="2">
        <v>0</v>
      </c>
      <c r="L628" s="2">
        <v>0</v>
      </c>
      <c r="M628" s="2">
        <v>0</v>
      </c>
      <c r="N628" s="2">
        <v>0</v>
      </c>
      <c r="O628" s="300">
        <v>0</v>
      </c>
      <c r="P628" s="101"/>
      <c r="Q628" s="6">
        <f t="shared" si="18"/>
        <v>0</v>
      </c>
      <c r="R628" s="6">
        <v>0</v>
      </c>
      <c r="S628">
        <v>0</v>
      </c>
      <c r="T628" s="6">
        <f t="shared" si="19"/>
        <v>0</v>
      </c>
    </row>
    <row r="629" spans="1:21" x14ac:dyDescent="0.25">
      <c r="A629" s="1">
        <v>2023</v>
      </c>
      <c r="B629" s="1" t="s">
        <v>11</v>
      </c>
      <c r="C629" s="1">
        <v>89</v>
      </c>
      <c r="D629" s="1" t="s">
        <v>197</v>
      </c>
      <c r="E629" s="1" t="s">
        <v>152</v>
      </c>
      <c r="F629" s="2">
        <v>0</v>
      </c>
      <c r="G629" s="2">
        <v>0</v>
      </c>
      <c r="H629" s="2">
        <v>0</v>
      </c>
      <c r="I629" s="2">
        <v>0</v>
      </c>
      <c r="J629" s="2">
        <v>0</v>
      </c>
      <c r="K629" s="2">
        <v>0</v>
      </c>
      <c r="L629" s="2">
        <v>0</v>
      </c>
      <c r="M629" s="2">
        <v>0</v>
      </c>
      <c r="N629" s="2">
        <v>0</v>
      </c>
      <c r="O629" s="300">
        <v>0</v>
      </c>
      <c r="P629" s="101"/>
      <c r="Q629" s="6">
        <f t="shared" si="18"/>
        <v>0</v>
      </c>
      <c r="R629" s="6">
        <v>0</v>
      </c>
      <c r="S629">
        <v>0</v>
      </c>
      <c r="T629" s="6">
        <f t="shared" si="19"/>
        <v>0</v>
      </c>
    </row>
    <row r="630" spans="1:21" x14ac:dyDescent="0.25">
      <c r="A630" s="353">
        <v>2023</v>
      </c>
      <c r="B630" s="353" t="s">
        <v>11</v>
      </c>
      <c r="C630" s="353">
        <v>89</v>
      </c>
      <c r="D630" s="353" t="s">
        <v>197</v>
      </c>
      <c r="E630" s="353" t="s">
        <v>94</v>
      </c>
      <c r="F630" s="354">
        <v>0</v>
      </c>
      <c r="G630" s="354">
        <v>0</v>
      </c>
      <c r="H630" s="354">
        <v>0</v>
      </c>
      <c r="I630" s="354">
        <v>0</v>
      </c>
      <c r="J630" s="354">
        <v>0</v>
      </c>
      <c r="K630" s="354">
        <v>93488</v>
      </c>
      <c r="L630" s="354">
        <v>0</v>
      </c>
      <c r="M630" s="354">
        <v>93488</v>
      </c>
      <c r="N630" s="354">
        <v>93488</v>
      </c>
      <c r="O630" s="355">
        <v>0.12989999999999999</v>
      </c>
      <c r="P630" s="357"/>
      <c r="Q630" s="6">
        <f t="shared" si="18"/>
        <v>280464</v>
      </c>
      <c r="R630" s="351">
        <v>269256</v>
      </c>
      <c r="S630" s="336">
        <v>280464</v>
      </c>
      <c r="T630" s="6">
        <f t="shared" si="19"/>
        <v>11208</v>
      </c>
      <c r="U630" t="s">
        <v>449</v>
      </c>
    </row>
    <row r="631" spans="1:21" x14ac:dyDescent="0.25">
      <c r="A631" s="353">
        <v>2023</v>
      </c>
      <c r="B631" s="353" t="s">
        <v>11</v>
      </c>
      <c r="C631" s="353">
        <v>89</v>
      </c>
      <c r="D631" s="353" t="s">
        <v>197</v>
      </c>
      <c r="E631" s="353" t="s">
        <v>157</v>
      </c>
      <c r="F631" s="354">
        <v>66971</v>
      </c>
      <c r="G631" s="354">
        <v>-3967</v>
      </c>
      <c r="H631" s="354">
        <v>0</v>
      </c>
      <c r="I631" s="354">
        <v>63004</v>
      </c>
      <c r="J631" s="354">
        <v>0</v>
      </c>
      <c r="K631" s="354">
        <v>0</v>
      </c>
      <c r="L631" s="354">
        <v>63004</v>
      </c>
      <c r="M631" s="354">
        <v>0</v>
      </c>
      <c r="N631" s="354">
        <v>63004</v>
      </c>
      <c r="O631" s="355">
        <v>8.7499999999999994E-2</v>
      </c>
      <c r="P631" s="357"/>
      <c r="Q631" s="6">
        <f t="shared" si="18"/>
        <v>252016</v>
      </c>
      <c r="R631" s="351">
        <v>267784</v>
      </c>
      <c r="S631" s="336">
        <v>252016</v>
      </c>
      <c r="T631" s="6">
        <f t="shared" si="19"/>
        <v>-15768</v>
      </c>
      <c r="U631" t="s">
        <v>448</v>
      </c>
    </row>
    <row r="632" spans="1:21" x14ac:dyDescent="0.25">
      <c r="A632" s="1">
        <v>2023</v>
      </c>
      <c r="B632" s="1" t="s">
        <v>11</v>
      </c>
      <c r="C632" s="1">
        <v>90</v>
      </c>
      <c r="D632" s="1" t="s">
        <v>198</v>
      </c>
      <c r="E632" s="1" t="s">
        <v>89</v>
      </c>
      <c r="F632" s="2">
        <v>0</v>
      </c>
      <c r="G632" s="2">
        <v>0</v>
      </c>
      <c r="H632" s="2">
        <v>0</v>
      </c>
      <c r="I632" s="2">
        <v>0</v>
      </c>
      <c r="J632" s="2">
        <v>0</v>
      </c>
      <c r="K632" s="2">
        <v>454</v>
      </c>
      <c r="L632" s="2">
        <v>0</v>
      </c>
      <c r="M632" s="2">
        <v>454</v>
      </c>
      <c r="N632" s="2">
        <v>454</v>
      </c>
      <c r="O632" s="300">
        <v>0</v>
      </c>
      <c r="P632" s="101"/>
      <c r="Q632" s="6">
        <f t="shared" si="18"/>
        <v>1362</v>
      </c>
      <c r="R632" s="6">
        <v>1362</v>
      </c>
      <c r="S632">
        <v>1362</v>
      </c>
      <c r="T632" s="6">
        <f t="shared" si="19"/>
        <v>0</v>
      </c>
    </row>
    <row r="633" spans="1:21" x14ac:dyDescent="0.25">
      <c r="A633" s="1">
        <v>2023</v>
      </c>
      <c r="B633" s="1" t="s">
        <v>11</v>
      </c>
      <c r="C633" s="1">
        <v>90</v>
      </c>
      <c r="D633" s="1" t="s">
        <v>198</v>
      </c>
      <c r="E633" s="1" t="s">
        <v>88</v>
      </c>
      <c r="F633" s="2">
        <v>0</v>
      </c>
      <c r="G633" s="2">
        <v>0</v>
      </c>
      <c r="H633" s="2">
        <v>0</v>
      </c>
      <c r="I633" s="2">
        <v>0</v>
      </c>
      <c r="J633" s="2">
        <v>0</v>
      </c>
      <c r="K633" s="2">
        <v>125738</v>
      </c>
      <c r="L633" s="2">
        <v>0</v>
      </c>
      <c r="M633" s="2">
        <v>125738</v>
      </c>
      <c r="N633" s="2">
        <v>125738</v>
      </c>
      <c r="O633" s="300">
        <v>6.0000000000000001E-3</v>
      </c>
      <c r="P633" s="101"/>
      <c r="Q633" s="6">
        <f t="shared" si="18"/>
        <v>377214</v>
      </c>
      <c r="R633" s="6">
        <v>377214</v>
      </c>
      <c r="S633">
        <v>377214</v>
      </c>
      <c r="T633" s="6">
        <f t="shared" si="19"/>
        <v>0</v>
      </c>
      <c r="U633" s="6"/>
    </row>
    <row r="634" spans="1:21" x14ac:dyDescent="0.25">
      <c r="A634" s="1">
        <v>2023</v>
      </c>
      <c r="B634" s="1" t="s">
        <v>11</v>
      </c>
      <c r="C634" s="1">
        <v>90</v>
      </c>
      <c r="D634" s="1" t="s">
        <v>198</v>
      </c>
      <c r="E634" s="1" t="s">
        <v>86</v>
      </c>
      <c r="F634" s="2">
        <v>0</v>
      </c>
      <c r="G634" s="2">
        <v>0</v>
      </c>
      <c r="H634" s="2">
        <v>0</v>
      </c>
      <c r="I634" s="2">
        <v>0</v>
      </c>
      <c r="J634" s="2">
        <v>0</v>
      </c>
      <c r="K634" s="2">
        <v>3663321</v>
      </c>
      <c r="L634" s="2">
        <v>0</v>
      </c>
      <c r="M634" s="2">
        <v>3663321</v>
      </c>
      <c r="N634" s="2">
        <v>3663321</v>
      </c>
      <c r="O634" s="300">
        <v>0.17610000000000001</v>
      </c>
      <c r="P634" s="101"/>
      <c r="Q634" s="6">
        <f t="shared" si="18"/>
        <v>10989963</v>
      </c>
      <c r="R634" s="6">
        <v>10989963</v>
      </c>
      <c r="S634">
        <v>10989963</v>
      </c>
      <c r="T634" s="6">
        <f t="shared" si="19"/>
        <v>0</v>
      </c>
    </row>
    <row r="635" spans="1:21" x14ac:dyDescent="0.25">
      <c r="A635" s="1">
        <v>2023</v>
      </c>
      <c r="B635" s="1" t="s">
        <v>11</v>
      </c>
      <c r="C635" s="1">
        <v>90</v>
      </c>
      <c r="D635" s="1" t="s">
        <v>198</v>
      </c>
      <c r="E635" s="1" t="s">
        <v>93</v>
      </c>
      <c r="F635" s="2">
        <v>0</v>
      </c>
      <c r="G635" s="2">
        <v>0</v>
      </c>
      <c r="H635" s="2">
        <v>0</v>
      </c>
      <c r="I635" s="2">
        <v>0</v>
      </c>
      <c r="J635" s="2">
        <v>0</v>
      </c>
      <c r="K635" s="2">
        <v>0</v>
      </c>
      <c r="L635" s="2">
        <v>0</v>
      </c>
      <c r="M635" s="2">
        <v>0</v>
      </c>
      <c r="N635" s="2">
        <v>0</v>
      </c>
      <c r="O635" s="300">
        <v>0</v>
      </c>
      <c r="P635" s="101"/>
      <c r="Q635" s="6">
        <f t="shared" si="18"/>
        <v>0</v>
      </c>
      <c r="R635" s="6">
        <v>0</v>
      </c>
      <c r="S635">
        <v>0</v>
      </c>
      <c r="T635" s="6">
        <f t="shared" si="19"/>
        <v>0</v>
      </c>
    </row>
    <row r="636" spans="1:21" x14ac:dyDescent="0.25">
      <c r="A636" s="1">
        <v>2023</v>
      </c>
      <c r="B636" s="1" t="s">
        <v>11</v>
      </c>
      <c r="C636" s="1">
        <v>90</v>
      </c>
      <c r="D636" s="1" t="s">
        <v>198</v>
      </c>
      <c r="E636" s="1" t="s">
        <v>145</v>
      </c>
      <c r="F636" s="2">
        <v>0</v>
      </c>
      <c r="G636" s="2">
        <v>0</v>
      </c>
      <c r="H636" s="2">
        <v>281455</v>
      </c>
      <c r="I636" s="2">
        <v>281455</v>
      </c>
      <c r="J636" s="2">
        <v>0</v>
      </c>
      <c r="K636" s="2">
        <v>5871262</v>
      </c>
      <c r="L636" s="2">
        <v>0</v>
      </c>
      <c r="M636" s="2">
        <v>6152717</v>
      </c>
      <c r="N636" s="2">
        <v>6152717</v>
      </c>
      <c r="O636" s="300">
        <v>0.29570000000000002</v>
      </c>
      <c r="P636" s="101"/>
      <c r="Q636" s="6">
        <f t="shared" si="18"/>
        <v>18739606</v>
      </c>
      <c r="R636" s="6">
        <v>18739606</v>
      </c>
      <c r="S636">
        <v>18739606</v>
      </c>
      <c r="T636" s="6">
        <f t="shared" si="19"/>
        <v>0</v>
      </c>
    </row>
    <row r="637" spans="1:21" x14ac:dyDescent="0.25">
      <c r="A637" s="1">
        <v>2023</v>
      </c>
      <c r="B637" s="1" t="s">
        <v>11</v>
      </c>
      <c r="C637" s="1">
        <v>90</v>
      </c>
      <c r="D637" s="1" t="s">
        <v>198</v>
      </c>
      <c r="E637" s="1" t="s">
        <v>146</v>
      </c>
      <c r="F637" s="2">
        <v>0</v>
      </c>
      <c r="G637" s="2">
        <v>0</v>
      </c>
      <c r="H637" s="2">
        <v>0</v>
      </c>
      <c r="I637" s="2">
        <v>0</v>
      </c>
      <c r="J637" s="2">
        <v>0</v>
      </c>
      <c r="K637" s="2">
        <v>6224678</v>
      </c>
      <c r="L637" s="2">
        <v>0</v>
      </c>
      <c r="M637" s="2">
        <v>6224678</v>
      </c>
      <c r="N637" s="2">
        <v>6224678</v>
      </c>
      <c r="O637" s="300">
        <v>0.29920000000000002</v>
      </c>
      <c r="P637" s="101"/>
      <c r="Q637" s="6">
        <f t="shared" si="18"/>
        <v>18674034</v>
      </c>
      <c r="R637" s="6">
        <v>18674034</v>
      </c>
      <c r="S637">
        <v>18674034</v>
      </c>
      <c r="T637" s="6">
        <f t="shared" si="19"/>
        <v>0</v>
      </c>
    </row>
    <row r="638" spans="1:21" x14ac:dyDescent="0.25">
      <c r="A638" s="1">
        <v>2023</v>
      </c>
      <c r="B638" s="1" t="s">
        <v>11</v>
      </c>
      <c r="C638" s="1">
        <v>90</v>
      </c>
      <c r="D638" s="1" t="s">
        <v>198</v>
      </c>
      <c r="E638" s="1" t="s">
        <v>99</v>
      </c>
      <c r="F638" s="2">
        <v>0</v>
      </c>
      <c r="G638" s="2">
        <v>0</v>
      </c>
      <c r="H638" s="2">
        <v>40594</v>
      </c>
      <c r="I638" s="2">
        <v>40594</v>
      </c>
      <c r="J638" s="2">
        <v>0</v>
      </c>
      <c r="K638" s="2">
        <v>0</v>
      </c>
      <c r="L638" s="2">
        <v>0</v>
      </c>
      <c r="M638" s="2">
        <v>40594</v>
      </c>
      <c r="N638" s="2">
        <v>40594</v>
      </c>
      <c r="O638" s="300">
        <v>2E-3</v>
      </c>
      <c r="P638" s="101"/>
      <c r="Q638" s="6">
        <f t="shared" si="18"/>
        <v>162376</v>
      </c>
      <c r="R638" s="6">
        <v>162376</v>
      </c>
      <c r="S638">
        <v>162376</v>
      </c>
      <c r="T638" s="6">
        <f t="shared" si="19"/>
        <v>0</v>
      </c>
    </row>
    <row r="639" spans="1:21" x14ac:dyDescent="0.25">
      <c r="A639" s="1">
        <v>2023</v>
      </c>
      <c r="B639" s="1" t="s">
        <v>11</v>
      </c>
      <c r="C639" s="1">
        <v>90</v>
      </c>
      <c r="D639" s="1" t="s">
        <v>198</v>
      </c>
      <c r="E639" s="1" t="s">
        <v>147</v>
      </c>
      <c r="F639" s="2">
        <v>0</v>
      </c>
      <c r="G639" s="2">
        <v>0</v>
      </c>
      <c r="H639" s="2">
        <v>0</v>
      </c>
      <c r="I639" s="2">
        <v>0</v>
      </c>
      <c r="J639" s="2">
        <v>0</v>
      </c>
      <c r="K639" s="2">
        <v>0</v>
      </c>
      <c r="L639" s="2">
        <v>0</v>
      </c>
      <c r="M639" s="2">
        <v>0</v>
      </c>
      <c r="N639" s="2">
        <v>0</v>
      </c>
      <c r="O639" s="300">
        <v>0</v>
      </c>
      <c r="P639" s="101"/>
      <c r="Q639" s="6">
        <f t="shared" si="18"/>
        <v>0</v>
      </c>
      <c r="R639" s="6">
        <v>0</v>
      </c>
      <c r="S639">
        <v>0</v>
      </c>
      <c r="T639" s="6">
        <f t="shared" si="19"/>
        <v>0</v>
      </c>
    </row>
    <row r="640" spans="1:21" x14ac:dyDescent="0.25">
      <c r="A640" s="1">
        <v>2023</v>
      </c>
      <c r="B640" s="1" t="s">
        <v>11</v>
      </c>
      <c r="C640" s="1">
        <v>90</v>
      </c>
      <c r="D640" s="1" t="s">
        <v>198</v>
      </c>
      <c r="E640" s="1" t="s">
        <v>148</v>
      </c>
      <c r="F640" s="2">
        <v>0</v>
      </c>
      <c r="G640" s="2">
        <v>0</v>
      </c>
      <c r="H640" s="2">
        <v>0</v>
      </c>
      <c r="I640" s="2">
        <v>0</v>
      </c>
      <c r="J640" s="2">
        <v>0</v>
      </c>
      <c r="K640" s="2">
        <v>50143</v>
      </c>
      <c r="L640" s="2">
        <v>0</v>
      </c>
      <c r="M640" s="2">
        <v>50143</v>
      </c>
      <c r="N640" s="2">
        <v>50143</v>
      </c>
      <c r="O640" s="300">
        <v>2.3999999999999998E-3</v>
      </c>
      <c r="P640" s="101"/>
      <c r="Q640" s="6">
        <f t="shared" si="18"/>
        <v>150429</v>
      </c>
      <c r="R640" s="6">
        <v>150429</v>
      </c>
      <c r="S640">
        <v>150429</v>
      </c>
      <c r="T640" s="6">
        <f t="shared" si="19"/>
        <v>0</v>
      </c>
    </row>
    <row r="641" spans="1:20" x14ac:dyDescent="0.25">
      <c r="A641" s="1">
        <v>2023</v>
      </c>
      <c r="B641" s="1" t="s">
        <v>11</v>
      </c>
      <c r="C641" s="1">
        <v>90</v>
      </c>
      <c r="D641" s="1" t="s">
        <v>198</v>
      </c>
      <c r="E641" s="1" t="s">
        <v>149</v>
      </c>
      <c r="F641" s="2">
        <v>0</v>
      </c>
      <c r="G641" s="2">
        <v>0</v>
      </c>
      <c r="H641" s="2">
        <v>0</v>
      </c>
      <c r="I641" s="2">
        <v>0</v>
      </c>
      <c r="J641" s="2">
        <v>0</v>
      </c>
      <c r="K641" s="2">
        <v>13096</v>
      </c>
      <c r="L641" s="2">
        <v>0</v>
      </c>
      <c r="M641" s="2">
        <v>13096</v>
      </c>
      <c r="N641" s="2">
        <v>13096</v>
      </c>
      <c r="O641" s="300">
        <v>5.9999999999999995E-4</v>
      </c>
      <c r="P641" s="101"/>
      <c r="Q641" s="6">
        <f t="shared" si="18"/>
        <v>39288</v>
      </c>
      <c r="R641" s="6">
        <v>39288</v>
      </c>
      <c r="S641">
        <v>39288</v>
      </c>
      <c r="T641" s="6">
        <f t="shared" si="19"/>
        <v>0</v>
      </c>
    </row>
    <row r="642" spans="1:20" x14ac:dyDescent="0.25">
      <c r="A642" s="1">
        <v>2023</v>
      </c>
      <c r="B642" s="1" t="s">
        <v>11</v>
      </c>
      <c r="C642" s="1">
        <v>90</v>
      </c>
      <c r="D642" s="1" t="s">
        <v>198</v>
      </c>
      <c r="E642" s="1" t="s">
        <v>150</v>
      </c>
      <c r="F642" s="2">
        <v>0</v>
      </c>
      <c r="G642" s="2">
        <v>0</v>
      </c>
      <c r="H642" s="2">
        <v>0</v>
      </c>
      <c r="I642" s="2">
        <v>0</v>
      </c>
      <c r="J642" s="2">
        <v>0</v>
      </c>
      <c r="K642" s="2">
        <v>1271</v>
      </c>
      <c r="L642" s="2">
        <v>0</v>
      </c>
      <c r="M642" s="2">
        <v>1271</v>
      </c>
      <c r="N642" s="2">
        <v>1271</v>
      </c>
      <c r="O642" s="300">
        <v>1E-4</v>
      </c>
      <c r="P642" s="101"/>
      <c r="Q642" s="6">
        <f t="shared" si="18"/>
        <v>3813</v>
      </c>
      <c r="R642" s="6">
        <v>3813</v>
      </c>
      <c r="S642">
        <v>3813</v>
      </c>
      <c r="T642" s="6">
        <f t="shared" si="19"/>
        <v>0</v>
      </c>
    </row>
    <row r="643" spans="1:20" x14ac:dyDescent="0.25">
      <c r="A643" s="1">
        <v>2023</v>
      </c>
      <c r="B643" s="1" t="s">
        <v>11</v>
      </c>
      <c r="C643" s="1">
        <v>90</v>
      </c>
      <c r="D643" s="1" t="s">
        <v>198</v>
      </c>
      <c r="E643" s="1" t="s">
        <v>151</v>
      </c>
      <c r="F643" s="2">
        <v>0</v>
      </c>
      <c r="G643" s="2">
        <v>0</v>
      </c>
      <c r="H643" s="2">
        <v>0</v>
      </c>
      <c r="I643" s="2">
        <v>0</v>
      </c>
      <c r="J643" s="2">
        <v>0</v>
      </c>
      <c r="K643" s="2">
        <v>0</v>
      </c>
      <c r="L643" s="2">
        <v>0</v>
      </c>
      <c r="M643" s="2">
        <v>0</v>
      </c>
      <c r="N643" s="2">
        <v>0</v>
      </c>
      <c r="O643" s="300">
        <v>0</v>
      </c>
      <c r="P643" s="101"/>
      <c r="Q643" s="6">
        <f t="shared" ref="Q643:Q706" si="20">SUM(F643:N643)</f>
        <v>0</v>
      </c>
      <c r="R643" s="6">
        <v>0</v>
      </c>
      <c r="S643">
        <v>0</v>
      </c>
      <c r="T643" s="6">
        <f t="shared" ref="T643:T706" si="21">Q643-R643</f>
        <v>0</v>
      </c>
    </row>
    <row r="644" spans="1:20" x14ac:dyDescent="0.25">
      <c r="A644" s="1">
        <v>2023</v>
      </c>
      <c r="B644" s="1" t="s">
        <v>11</v>
      </c>
      <c r="C644" s="1">
        <v>90</v>
      </c>
      <c r="D644" s="1" t="s">
        <v>198</v>
      </c>
      <c r="E644" s="1" t="s">
        <v>152</v>
      </c>
      <c r="F644" s="2">
        <v>0</v>
      </c>
      <c r="G644" s="2">
        <v>0</v>
      </c>
      <c r="H644" s="2">
        <v>0</v>
      </c>
      <c r="I644" s="2">
        <v>0</v>
      </c>
      <c r="J644" s="2">
        <v>0</v>
      </c>
      <c r="K644" s="2">
        <v>0</v>
      </c>
      <c r="L644" s="2">
        <v>0</v>
      </c>
      <c r="M644" s="2">
        <v>0</v>
      </c>
      <c r="N644" s="2">
        <v>0</v>
      </c>
      <c r="O644" s="300">
        <v>0</v>
      </c>
      <c r="P644" s="101"/>
      <c r="Q644" s="6">
        <f t="shared" si="20"/>
        <v>0</v>
      </c>
      <c r="R644" s="6">
        <v>0</v>
      </c>
      <c r="S644">
        <v>0</v>
      </c>
      <c r="T644" s="6">
        <f t="shared" si="21"/>
        <v>0</v>
      </c>
    </row>
    <row r="645" spans="1:20" x14ac:dyDescent="0.25">
      <c r="A645" s="1">
        <v>2023</v>
      </c>
      <c r="B645" s="1" t="s">
        <v>11</v>
      </c>
      <c r="C645" s="1">
        <v>90</v>
      </c>
      <c r="D645" s="1" t="s">
        <v>198</v>
      </c>
      <c r="E645" s="1" t="s">
        <v>94</v>
      </c>
      <c r="F645" s="2">
        <v>0</v>
      </c>
      <c r="G645" s="2">
        <v>0</v>
      </c>
      <c r="H645" s="2">
        <v>0</v>
      </c>
      <c r="I645" s="2">
        <v>0</v>
      </c>
      <c r="J645" s="2">
        <v>0</v>
      </c>
      <c r="K645" s="2">
        <v>4494409</v>
      </c>
      <c r="L645" s="2">
        <v>0</v>
      </c>
      <c r="M645" s="2">
        <v>4494409</v>
      </c>
      <c r="N645" s="2">
        <v>4494409</v>
      </c>
      <c r="O645" s="300">
        <v>0.216</v>
      </c>
      <c r="P645" s="101"/>
      <c r="Q645" s="6">
        <f t="shared" si="20"/>
        <v>13483227</v>
      </c>
      <c r="R645" s="6">
        <v>13483227</v>
      </c>
      <c r="S645">
        <v>13483227</v>
      </c>
      <c r="T645" s="6">
        <f t="shared" si="21"/>
        <v>0</v>
      </c>
    </row>
    <row r="646" spans="1:20" x14ac:dyDescent="0.25">
      <c r="A646" s="1">
        <v>2023</v>
      </c>
      <c r="B646" s="1" t="s">
        <v>11</v>
      </c>
      <c r="C646" s="1">
        <v>90</v>
      </c>
      <c r="D646" s="1" t="s">
        <v>198</v>
      </c>
      <c r="E646" s="1" t="s">
        <v>157</v>
      </c>
      <c r="F646" s="2">
        <v>38712</v>
      </c>
      <c r="G646" s="2">
        <v>0</v>
      </c>
      <c r="H646" s="2">
        <v>0</v>
      </c>
      <c r="I646" s="2">
        <v>38712</v>
      </c>
      <c r="J646" s="2">
        <v>0</v>
      </c>
      <c r="K646" s="2">
        <v>0</v>
      </c>
      <c r="L646" s="2">
        <v>38712</v>
      </c>
      <c r="M646" s="2">
        <v>0</v>
      </c>
      <c r="N646" s="2">
        <v>38712</v>
      </c>
      <c r="O646" s="300">
        <v>1.9E-3</v>
      </c>
      <c r="P646" s="101"/>
      <c r="Q646" s="6">
        <f t="shared" si="20"/>
        <v>154848</v>
      </c>
      <c r="R646" s="6">
        <v>154848</v>
      </c>
      <c r="S646">
        <v>154848</v>
      </c>
      <c r="T646" s="6">
        <f t="shared" si="21"/>
        <v>0</v>
      </c>
    </row>
    <row r="647" spans="1:20" x14ac:dyDescent="0.25">
      <c r="A647" s="1">
        <v>2023</v>
      </c>
      <c r="B647" s="1" t="s">
        <v>11</v>
      </c>
      <c r="C647" s="1">
        <v>91</v>
      </c>
      <c r="D647" s="1" t="s">
        <v>199</v>
      </c>
      <c r="E647" s="1" t="s">
        <v>89</v>
      </c>
      <c r="F647" s="2">
        <v>0</v>
      </c>
      <c r="G647" s="2">
        <v>0</v>
      </c>
      <c r="H647" s="2">
        <v>0</v>
      </c>
      <c r="I647" s="2">
        <v>0</v>
      </c>
      <c r="J647" s="2">
        <v>0</v>
      </c>
      <c r="K647" s="2">
        <v>0</v>
      </c>
      <c r="L647" s="2">
        <v>0</v>
      </c>
      <c r="M647" s="2">
        <v>0</v>
      </c>
      <c r="N647" s="2">
        <v>0</v>
      </c>
      <c r="O647" s="300">
        <v>0</v>
      </c>
      <c r="P647" s="101"/>
      <c r="Q647" s="6">
        <f t="shared" si="20"/>
        <v>0</v>
      </c>
      <c r="R647" s="6">
        <v>0</v>
      </c>
      <c r="S647">
        <v>0</v>
      </c>
      <c r="T647" s="6">
        <f t="shared" si="21"/>
        <v>0</v>
      </c>
    </row>
    <row r="648" spans="1:20" x14ac:dyDescent="0.25">
      <c r="A648" s="1">
        <v>2023</v>
      </c>
      <c r="B648" s="1" t="s">
        <v>11</v>
      </c>
      <c r="C648" s="1">
        <v>91</v>
      </c>
      <c r="D648" s="1" t="s">
        <v>199</v>
      </c>
      <c r="E648" s="1" t="s">
        <v>88</v>
      </c>
      <c r="F648" s="2">
        <v>0</v>
      </c>
      <c r="G648" s="2">
        <v>0</v>
      </c>
      <c r="H648" s="2">
        <v>0</v>
      </c>
      <c r="I648" s="2">
        <v>0</v>
      </c>
      <c r="J648" s="2">
        <v>0</v>
      </c>
      <c r="K648" s="2">
        <v>0</v>
      </c>
      <c r="L648" s="2">
        <v>0</v>
      </c>
      <c r="M648" s="2">
        <v>0</v>
      </c>
      <c r="N648" s="2">
        <v>0</v>
      </c>
      <c r="O648" s="300">
        <v>0</v>
      </c>
      <c r="P648" s="101"/>
      <c r="Q648" s="6">
        <f t="shared" si="20"/>
        <v>0</v>
      </c>
      <c r="R648" s="6">
        <v>0</v>
      </c>
      <c r="S648">
        <v>0</v>
      </c>
      <c r="T648" s="6">
        <f t="shared" si="21"/>
        <v>0</v>
      </c>
    </row>
    <row r="649" spans="1:20" x14ac:dyDescent="0.25">
      <c r="A649" s="1">
        <v>2023</v>
      </c>
      <c r="B649" s="1" t="s">
        <v>11</v>
      </c>
      <c r="C649" s="1">
        <v>91</v>
      </c>
      <c r="D649" s="1" t="s">
        <v>199</v>
      </c>
      <c r="E649" s="1" t="s">
        <v>86</v>
      </c>
      <c r="F649" s="2">
        <v>0</v>
      </c>
      <c r="G649" s="2">
        <v>0</v>
      </c>
      <c r="H649" s="2">
        <v>0</v>
      </c>
      <c r="I649" s="2">
        <v>0</v>
      </c>
      <c r="J649" s="2">
        <v>0</v>
      </c>
      <c r="K649" s="2">
        <v>0</v>
      </c>
      <c r="L649" s="2">
        <v>0</v>
      </c>
      <c r="M649" s="2">
        <v>0</v>
      </c>
      <c r="N649" s="2">
        <v>0</v>
      </c>
      <c r="O649" s="300">
        <v>0</v>
      </c>
      <c r="P649" s="101"/>
      <c r="Q649" s="6">
        <f t="shared" si="20"/>
        <v>0</v>
      </c>
      <c r="R649" s="6">
        <v>0</v>
      </c>
      <c r="S649">
        <v>0</v>
      </c>
      <c r="T649" s="6">
        <f t="shared" si="21"/>
        <v>0</v>
      </c>
    </row>
    <row r="650" spans="1:20" x14ac:dyDescent="0.25">
      <c r="A650" s="1">
        <v>2023</v>
      </c>
      <c r="B650" s="1" t="s">
        <v>11</v>
      </c>
      <c r="C650" s="1">
        <v>91</v>
      </c>
      <c r="D650" s="1" t="s">
        <v>199</v>
      </c>
      <c r="E650" s="1" t="s">
        <v>93</v>
      </c>
      <c r="F650" s="2">
        <v>0</v>
      </c>
      <c r="G650" s="2">
        <v>0</v>
      </c>
      <c r="H650" s="2">
        <v>0</v>
      </c>
      <c r="I650" s="2">
        <v>0</v>
      </c>
      <c r="J650" s="2">
        <v>0</v>
      </c>
      <c r="K650" s="2">
        <v>0</v>
      </c>
      <c r="L650" s="2">
        <v>0</v>
      </c>
      <c r="M650" s="2">
        <v>0</v>
      </c>
      <c r="N650" s="2">
        <v>0</v>
      </c>
      <c r="O650" s="300">
        <v>0</v>
      </c>
      <c r="P650" s="101"/>
      <c r="Q650" s="6">
        <f t="shared" si="20"/>
        <v>0</v>
      </c>
      <c r="R650" s="6">
        <v>0</v>
      </c>
      <c r="S650">
        <v>0</v>
      </c>
      <c r="T650" s="6">
        <f t="shared" si="21"/>
        <v>0</v>
      </c>
    </row>
    <row r="651" spans="1:20" x14ac:dyDescent="0.25">
      <c r="A651" s="1">
        <v>2023</v>
      </c>
      <c r="B651" s="1" t="s">
        <v>11</v>
      </c>
      <c r="C651" s="1">
        <v>91</v>
      </c>
      <c r="D651" s="1" t="s">
        <v>199</v>
      </c>
      <c r="E651" s="1" t="s">
        <v>145</v>
      </c>
      <c r="F651" s="2">
        <v>0</v>
      </c>
      <c r="G651" s="2">
        <v>0</v>
      </c>
      <c r="H651" s="2">
        <v>734152</v>
      </c>
      <c r="I651" s="2">
        <v>734152</v>
      </c>
      <c r="J651" s="2">
        <v>0</v>
      </c>
      <c r="K651" s="2">
        <v>0</v>
      </c>
      <c r="L651" s="2">
        <v>0</v>
      </c>
      <c r="M651" s="2">
        <v>734152</v>
      </c>
      <c r="N651" s="2">
        <v>734152</v>
      </c>
      <c r="O651" s="300">
        <v>0.73480000000000001</v>
      </c>
      <c r="P651" s="101"/>
      <c r="Q651" s="6">
        <f t="shared" si="20"/>
        <v>2936608</v>
      </c>
      <c r="R651" s="6">
        <v>2936608</v>
      </c>
      <c r="S651">
        <v>2936608</v>
      </c>
      <c r="T651" s="6">
        <f t="shared" si="21"/>
        <v>0</v>
      </c>
    </row>
    <row r="652" spans="1:20" x14ac:dyDescent="0.25">
      <c r="A652" s="1">
        <v>2023</v>
      </c>
      <c r="B652" s="1" t="s">
        <v>11</v>
      </c>
      <c r="C652" s="1">
        <v>91</v>
      </c>
      <c r="D652" s="1" t="s">
        <v>199</v>
      </c>
      <c r="E652" s="1" t="s">
        <v>146</v>
      </c>
      <c r="F652" s="2">
        <v>0</v>
      </c>
      <c r="G652" s="2">
        <v>0</v>
      </c>
      <c r="H652" s="2">
        <v>0</v>
      </c>
      <c r="I652" s="2">
        <v>0</v>
      </c>
      <c r="J652" s="2">
        <v>0</v>
      </c>
      <c r="K652" s="2">
        <v>0</v>
      </c>
      <c r="L652" s="2">
        <v>0</v>
      </c>
      <c r="M652" s="2">
        <v>0</v>
      </c>
      <c r="N652" s="2">
        <v>0</v>
      </c>
      <c r="O652" s="300">
        <v>0</v>
      </c>
      <c r="P652" s="101"/>
      <c r="Q652" s="6">
        <f t="shared" si="20"/>
        <v>0</v>
      </c>
      <c r="R652" s="6">
        <v>0</v>
      </c>
      <c r="S652">
        <v>0</v>
      </c>
      <c r="T652" s="6">
        <f t="shared" si="21"/>
        <v>0</v>
      </c>
    </row>
    <row r="653" spans="1:20" x14ac:dyDescent="0.25">
      <c r="A653" s="1">
        <v>2023</v>
      </c>
      <c r="B653" s="1" t="s">
        <v>11</v>
      </c>
      <c r="C653" s="1">
        <v>91</v>
      </c>
      <c r="D653" s="1" t="s">
        <v>199</v>
      </c>
      <c r="E653" s="1" t="s">
        <v>99</v>
      </c>
      <c r="F653" s="2">
        <v>0</v>
      </c>
      <c r="G653" s="2">
        <v>0</v>
      </c>
      <c r="H653" s="2">
        <v>105886</v>
      </c>
      <c r="I653" s="2">
        <v>105886</v>
      </c>
      <c r="J653" s="2">
        <v>0</v>
      </c>
      <c r="K653" s="2">
        <v>0</v>
      </c>
      <c r="L653" s="2">
        <v>0</v>
      </c>
      <c r="M653" s="2">
        <v>105886</v>
      </c>
      <c r="N653" s="2">
        <v>105886</v>
      </c>
      <c r="O653" s="300">
        <v>0.106</v>
      </c>
      <c r="P653" s="101"/>
      <c r="Q653" s="6">
        <f t="shared" si="20"/>
        <v>423544</v>
      </c>
      <c r="R653" s="6">
        <v>423544</v>
      </c>
      <c r="S653">
        <v>423544</v>
      </c>
      <c r="T653" s="6">
        <f t="shared" si="21"/>
        <v>0</v>
      </c>
    </row>
    <row r="654" spans="1:20" x14ac:dyDescent="0.25">
      <c r="A654" s="1">
        <v>2023</v>
      </c>
      <c r="B654" s="1" t="s">
        <v>11</v>
      </c>
      <c r="C654" s="1">
        <v>91</v>
      </c>
      <c r="D654" s="1" t="s">
        <v>199</v>
      </c>
      <c r="E654" s="1" t="s">
        <v>147</v>
      </c>
      <c r="F654" s="2">
        <v>0</v>
      </c>
      <c r="G654" s="2">
        <v>0</v>
      </c>
      <c r="H654" s="2">
        <v>0</v>
      </c>
      <c r="I654" s="2">
        <v>0</v>
      </c>
      <c r="J654" s="2">
        <v>0</v>
      </c>
      <c r="K654" s="2">
        <v>0</v>
      </c>
      <c r="L654" s="2">
        <v>0</v>
      </c>
      <c r="M654" s="2">
        <v>0</v>
      </c>
      <c r="N654" s="2">
        <v>0</v>
      </c>
      <c r="O654" s="300">
        <v>0</v>
      </c>
      <c r="P654" s="101"/>
      <c r="Q654" s="6">
        <f t="shared" si="20"/>
        <v>0</v>
      </c>
      <c r="R654" s="6">
        <v>0</v>
      </c>
      <c r="S654">
        <v>0</v>
      </c>
      <c r="T654" s="6">
        <f t="shared" si="21"/>
        <v>0</v>
      </c>
    </row>
    <row r="655" spans="1:20" x14ac:dyDescent="0.25">
      <c r="A655" s="1">
        <v>2023</v>
      </c>
      <c r="B655" s="1" t="s">
        <v>11</v>
      </c>
      <c r="C655" s="1">
        <v>91</v>
      </c>
      <c r="D655" s="1" t="s">
        <v>199</v>
      </c>
      <c r="E655" s="1" t="s">
        <v>148</v>
      </c>
      <c r="F655" s="2">
        <v>0</v>
      </c>
      <c r="G655" s="2">
        <v>0</v>
      </c>
      <c r="H655" s="2">
        <v>0</v>
      </c>
      <c r="I655" s="2">
        <v>0</v>
      </c>
      <c r="J655" s="2">
        <v>0</v>
      </c>
      <c r="K655" s="2">
        <v>729</v>
      </c>
      <c r="L655" s="2">
        <v>0</v>
      </c>
      <c r="M655" s="2">
        <v>729</v>
      </c>
      <c r="N655" s="2">
        <v>729</v>
      </c>
      <c r="O655" s="300">
        <v>6.9999999999999999E-4</v>
      </c>
      <c r="P655" s="101"/>
      <c r="Q655" s="6">
        <f t="shared" si="20"/>
        <v>2187</v>
      </c>
      <c r="R655" s="6">
        <v>2187</v>
      </c>
      <c r="S655">
        <v>2187</v>
      </c>
      <c r="T655" s="6">
        <f t="shared" si="21"/>
        <v>0</v>
      </c>
    </row>
    <row r="656" spans="1:20" x14ac:dyDescent="0.25">
      <c r="A656" s="1">
        <v>2023</v>
      </c>
      <c r="B656" s="1" t="s">
        <v>11</v>
      </c>
      <c r="C656" s="1">
        <v>91</v>
      </c>
      <c r="D656" s="1" t="s">
        <v>199</v>
      </c>
      <c r="E656" s="1" t="s">
        <v>149</v>
      </c>
      <c r="F656" s="2">
        <v>0</v>
      </c>
      <c r="G656" s="2">
        <v>0</v>
      </c>
      <c r="H656" s="2">
        <v>0</v>
      </c>
      <c r="I656" s="2">
        <v>0</v>
      </c>
      <c r="J656" s="2">
        <v>0</v>
      </c>
      <c r="K656" s="2">
        <v>0</v>
      </c>
      <c r="L656" s="2">
        <v>0</v>
      </c>
      <c r="M656" s="2">
        <v>0</v>
      </c>
      <c r="N656" s="2">
        <v>0</v>
      </c>
      <c r="O656" s="300">
        <v>0</v>
      </c>
      <c r="P656" s="101"/>
      <c r="Q656" s="6">
        <f t="shared" si="20"/>
        <v>0</v>
      </c>
      <c r="R656" s="6">
        <v>0</v>
      </c>
      <c r="S656">
        <v>0</v>
      </c>
      <c r="T656" s="6">
        <f t="shared" si="21"/>
        <v>0</v>
      </c>
    </row>
    <row r="657" spans="1:20" x14ac:dyDescent="0.25">
      <c r="A657" s="1">
        <v>2023</v>
      </c>
      <c r="B657" s="1" t="s">
        <v>11</v>
      </c>
      <c r="C657" s="1">
        <v>91</v>
      </c>
      <c r="D657" s="1" t="s">
        <v>199</v>
      </c>
      <c r="E657" s="1" t="s">
        <v>150</v>
      </c>
      <c r="F657" s="2">
        <v>0</v>
      </c>
      <c r="G657" s="2">
        <v>0</v>
      </c>
      <c r="H657" s="2">
        <v>0</v>
      </c>
      <c r="I657" s="2">
        <v>0</v>
      </c>
      <c r="J657" s="2">
        <v>0</v>
      </c>
      <c r="K657" s="2">
        <v>5018</v>
      </c>
      <c r="L657" s="2">
        <v>0</v>
      </c>
      <c r="M657" s="2">
        <v>5018</v>
      </c>
      <c r="N657" s="2">
        <v>5018</v>
      </c>
      <c r="O657" s="300">
        <v>5.0000000000000001E-3</v>
      </c>
      <c r="P657" s="101"/>
      <c r="Q657" s="6">
        <f t="shared" si="20"/>
        <v>15054</v>
      </c>
      <c r="R657" s="6">
        <v>15054</v>
      </c>
      <c r="S657">
        <v>15054</v>
      </c>
      <c r="T657" s="6">
        <f t="shared" si="21"/>
        <v>0</v>
      </c>
    </row>
    <row r="658" spans="1:20" x14ac:dyDescent="0.25">
      <c r="A658" s="1">
        <v>2023</v>
      </c>
      <c r="B658" s="1" t="s">
        <v>11</v>
      </c>
      <c r="C658" s="1">
        <v>91</v>
      </c>
      <c r="D658" s="1" t="s">
        <v>199</v>
      </c>
      <c r="E658" s="1" t="s">
        <v>151</v>
      </c>
      <c r="F658" s="2">
        <v>0</v>
      </c>
      <c r="G658" s="2">
        <v>0</v>
      </c>
      <c r="H658" s="2">
        <v>0</v>
      </c>
      <c r="I658" s="2">
        <v>0</v>
      </c>
      <c r="J658" s="2">
        <v>0</v>
      </c>
      <c r="K658" s="2">
        <v>0</v>
      </c>
      <c r="L658" s="2">
        <v>0</v>
      </c>
      <c r="M658" s="2">
        <v>0</v>
      </c>
      <c r="N658" s="2">
        <v>0</v>
      </c>
      <c r="O658" s="300">
        <v>0</v>
      </c>
      <c r="P658" s="101"/>
      <c r="Q658" s="6">
        <f t="shared" si="20"/>
        <v>0</v>
      </c>
      <c r="R658" s="6">
        <v>0</v>
      </c>
      <c r="S658">
        <v>0</v>
      </c>
      <c r="T658" s="6">
        <f t="shared" si="21"/>
        <v>0</v>
      </c>
    </row>
    <row r="659" spans="1:20" x14ac:dyDescent="0.25">
      <c r="A659" s="1">
        <v>2023</v>
      </c>
      <c r="B659" s="1" t="s">
        <v>11</v>
      </c>
      <c r="C659" s="1">
        <v>91</v>
      </c>
      <c r="D659" s="1" t="s">
        <v>199</v>
      </c>
      <c r="E659" s="1" t="s">
        <v>152</v>
      </c>
      <c r="F659" s="2">
        <v>0</v>
      </c>
      <c r="G659" s="2">
        <v>0</v>
      </c>
      <c r="H659" s="2">
        <v>0</v>
      </c>
      <c r="I659" s="2">
        <v>0</v>
      </c>
      <c r="J659" s="2">
        <v>0</v>
      </c>
      <c r="K659" s="2">
        <v>0</v>
      </c>
      <c r="L659" s="2">
        <v>0</v>
      </c>
      <c r="M659" s="2">
        <v>0</v>
      </c>
      <c r="N659" s="2">
        <v>0</v>
      </c>
      <c r="O659" s="300">
        <v>0</v>
      </c>
      <c r="P659" s="101"/>
      <c r="Q659" s="6">
        <f t="shared" si="20"/>
        <v>0</v>
      </c>
      <c r="R659" s="6">
        <v>0</v>
      </c>
      <c r="S659">
        <v>0</v>
      </c>
      <c r="T659" s="6">
        <f t="shared" si="21"/>
        <v>0</v>
      </c>
    </row>
    <row r="660" spans="1:20" x14ac:dyDescent="0.25">
      <c r="A660" s="1">
        <v>2023</v>
      </c>
      <c r="B660" s="1" t="s">
        <v>11</v>
      </c>
      <c r="C660" s="1">
        <v>91</v>
      </c>
      <c r="D660" s="1" t="s">
        <v>199</v>
      </c>
      <c r="E660" s="1" t="s">
        <v>94</v>
      </c>
      <c r="F660" s="2">
        <v>0</v>
      </c>
      <c r="G660" s="2">
        <v>0</v>
      </c>
      <c r="H660" s="2">
        <v>0</v>
      </c>
      <c r="I660" s="2">
        <v>0</v>
      </c>
      <c r="J660" s="2">
        <v>0</v>
      </c>
      <c r="K660" s="2">
        <v>0</v>
      </c>
      <c r="L660" s="2">
        <v>0</v>
      </c>
      <c r="M660" s="2">
        <v>0</v>
      </c>
      <c r="N660" s="2">
        <v>0</v>
      </c>
      <c r="O660" s="300">
        <v>0</v>
      </c>
      <c r="P660" s="101"/>
      <c r="Q660" s="6">
        <f t="shared" si="20"/>
        <v>0</v>
      </c>
      <c r="R660" s="6">
        <v>0</v>
      </c>
      <c r="S660">
        <v>0</v>
      </c>
      <c r="T660" s="6">
        <f t="shared" si="21"/>
        <v>0</v>
      </c>
    </row>
    <row r="661" spans="1:20" x14ac:dyDescent="0.25">
      <c r="A661" s="1">
        <v>2023</v>
      </c>
      <c r="B661" s="1" t="s">
        <v>11</v>
      </c>
      <c r="C661" s="1">
        <v>91</v>
      </c>
      <c r="D661" s="1" t="s">
        <v>199</v>
      </c>
      <c r="E661" s="1" t="s">
        <v>157</v>
      </c>
      <c r="F661" s="2">
        <v>100978</v>
      </c>
      <c r="G661" s="2">
        <v>0</v>
      </c>
      <c r="H661" s="2">
        <v>0</v>
      </c>
      <c r="I661" s="2">
        <v>100978</v>
      </c>
      <c r="J661" s="2">
        <v>52416</v>
      </c>
      <c r="K661" s="2">
        <v>0</v>
      </c>
      <c r="L661" s="2">
        <v>153394</v>
      </c>
      <c r="M661" s="2">
        <v>0</v>
      </c>
      <c r="N661" s="2">
        <v>153394</v>
      </c>
      <c r="O661" s="300">
        <v>0.1535</v>
      </c>
      <c r="P661" s="101"/>
      <c r="Q661" s="6">
        <f t="shared" si="20"/>
        <v>561160</v>
      </c>
      <c r="R661" s="6">
        <v>561160</v>
      </c>
      <c r="S661">
        <v>561160</v>
      </c>
      <c r="T661" s="6">
        <f t="shared" si="21"/>
        <v>0</v>
      </c>
    </row>
    <row r="662" spans="1:20" x14ac:dyDescent="0.25">
      <c r="A662" s="1">
        <v>2023</v>
      </c>
      <c r="B662" s="1" t="s">
        <v>11</v>
      </c>
      <c r="C662" s="1">
        <v>92</v>
      </c>
      <c r="D662" s="1" t="s">
        <v>200</v>
      </c>
      <c r="E662" s="1" t="s">
        <v>89</v>
      </c>
      <c r="F662" s="2">
        <v>0</v>
      </c>
      <c r="G662" s="2">
        <v>0</v>
      </c>
      <c r="H662" s="2">
        <v>0</v>
      </c>
      <c r="I662" s="2">
        <v>0</v>
      </c>
      <c r="J662" s="2">
        <v>0</v>
      </c>
      <c r="K662" s="2">
        <v>0</v>
      </c>
      <c r="L662" s="2">
        <v>0</v>
      </c>
      <c r="M662" s="2">
        <v>0</v>
      </c>
      <c r="N662" s="2">
        <v>0</v>
      </c>
      <c r="O662" s="300">
        <v>0</v>
      </c>
      <c r="P662" s="101"/>
      <c r="Q662" s="6">
        <f t="shared" si="20"/>
        <v>0</v>
      </c>
      <c r="R662" s="6">
        <v>0</v>
      </c>
      <c r="S662">
        <v>0</v>
      </c>
      <c r="T662" s="6">
        <f t="shared" si="21"/>
        <v>0</v>
      </c>
    </row>
    <row r="663" spans="1:20" x14ac:dyDescent="0.25">
      <c r="A663" s="1">
        <v>2023</v>
      </c>
      <c r="B663" s="1" t="s">
        <v>11</v>
      </c>
      <c r="C663" s="1">
        <v>92</v>
      </c>
      <c r="D663" s="1" t="s">
        <v>200</v>
      </c>
      <c r="E663" s="1" t="s">
        <v>88</v>
      </c>
      <c r="F663" s="2">
        <v>0</v>
      </c>
      <c r="G663" s="2">
        <v>0</v>
      </c>
      <c r="H663" s="2">
        <v>0</v>
      </c>
      <c r="I663" s="2">
        <v>0</v>
      </c>
      <c r="J663" s="2">
        <v>0</v>
      </c>
      <c r="K663" s="2">
        <v>4</v>
      </c>
      <c r="L663" s="2">
        <v>0</v>
      </c>
      <c r="M663" s="2">
        <v>4</v>
      </c>
      <c r="N663" s="2">
        <v>4</v>
      </c>
      <c r="O663" s="300">
        <v>4.0000000000000002E-4</v>
      </c>
      <c r="P663" s="101"/>
      <c r="Q663" s="6">
        <f t="shared" si="20"/>
        <v>12</v>
      </c>
      <c r="R663" s="6">
        <v>12</v>
      </c>
      <c r="S663">
        <v>12</v>
      </c>
      <c r="T663" s="6">
        <f t="shared" si="21"/>
        <v>0</v>
      </c>
    </row>
    <row r="664" spans="1:20" x14ac:dyDescent="0.25">
      <c r="A664" s="1">
        <v>2023</v>
      </c>
      <c r="B664" s="1" t="s">
        <v>11</v>
      </c>
      <c r="C664" s="1">
        <v>92</v>
      </c>
      <c r="D664" s="1" t="s">
        <v>200</v>
      </c>
      <c r="E664" s="1" t="s">
        <v>86</v>
      </c>
      <c r="F664" s="2">
        <v>0</v>
      </c>
      <c r="G664" s="2">
        <v>0</v>
      </c>
      <c r="H664" s="2">
        <v>0</v>
      </c>
      <c r="I664" s="2">
        <v>0</v>
      </c>
      <c r="J664" s="2">
        <v>0</v>
      </c>
      <c r="K664" s="2">
        <v>0</v>
      </c>
      <c r="L664" s="2">
        <v>0</v>
      </c>
      <c r="M664" s="2">
        <v>0</v>
      </c>
      <c r="N664" s="2">
        <v>0</v>
      </c>
      <c r="O664" s="300">
        <v>0</v>
      </c>
      <c r="P664" s="101"/>
      <c r="Q664" s="6">
        <f t="shared" si="20"/>
        <v>0</v>
      </c>
      <c r="R664" s="6">
        <v>0</v>
      </c>
      <c r="S664">
        <v>0</v>
      </c>
      <c r="T664" s="6">
        <f t="shared" si="21"/>
        <v>0</v>
      </c>
    </row>
    <row r="665" spans="1:20" x14ac:dyDescent="0.25">
      <c r="A665" s="1">
        <v>2023</v>
      </c>
      <c r="B665" s="1" t="s">
        <v>11</v>
      </c>
      <c r="C665" s="1">
        <v>92</v>
      </c>
      <c r="D665" s="1" t="s">
        <v>200</v>
      </c>
      <c r="E665" s="1" t="s">
        <v>93</v>
      </c>
      <c r="F665" s="2">
        <v>0</v>
      </c>
      <c r="G665" s="2">
        <v>0</v>
      </c>
      <c r="H665" s="2">
        <v>0</v>
      </c>
      <c r="I665" s="2">
        <v>0</v>
      </c>
      <c r="J665" s="2">
        <v>0</v>
      </c>
      <c r="K665" s="2">
        <v>0</v>
      </c>
      <c r="L665" s="2">
        <v>0</v>
      </c>
      <c r="M665" s="2">
        <v>0</v>
      </c>
      <c r="N665" s="2">
        <v>0</v>
      </c>
      <c r="O665" s="300">
        <v>0</v>
      </c>
      <c r="P665" s="101"/>
      <c r="Q665" s="6">
        <f t="shared" si="20"/>
        <v>0</v>
      </c>
      <c r="R665" s="6">
        <v>0</v>
      </c>
      <c r="S665">
        <v>0</v>
      </c>
      <c r="T665" s="6">
        <f t="shared" si="21"/>
        <v>0</v>
      </c>
    </row>
    <row r="666" spans="1:20" x14ac:dyDescent="0.25">
      <c r="A666" s="1">
        <v>2023</v>
      </c>
      <c r="B666" s="1" t="s">
        <v>11</v>
      </c>
      <c r="C666" s="1">
        <v>92</v>
      </c>
      <c r="D666" s="1" t="s">
        <v>200</v>
      </c>
      <c r="E666" s="1" t="s">
        <v>145</v>
      </c>
      <c r="F666" s="2">
        <v>0</v>
      </c>
      <c r="G666" s="2">
        <v>0</v>
      </c>
      <c r="H666" s="2">
        <v>4559</v>
      </c>
      <c r="I666" s="2">
        <v>4559</v>
      </c>
      <c r="J666" s="2">
        <v>0</v>
      </c>
      <c r="K666" s="2">
        <v>3268</v>
      </c>
      <c r="L666" s="2">
        <v>0</v>
      </c>
      <c r="M666" s="2">
        <v>7827</v>
      </c>
      <c r="N666" s="2">
        <v>7827</v>
      </c>
      <c r="O666" s="300">
        <v>0.75339999999999996</v>
      </c>
      <c r="P666" s="101"/>
      <c r="Q666" s="6">
        <f t="shared" si="20"/>
        <v>28040</v>
      </c>
      <c r="R666" s="6">
        <v>28040</v>
      </c>
      <c r="S666">
        <v>28040</v>
      </c>
      <c r="T666" s="6">
        <f t="shared" si="21"/>
        <v>0</v>
      </c>
    </row>
    <row r="667" spans="1:20" x14ac:dyDescent="0.25">
      <c r="A667" s="1">
        <v>2023</v>
      </c>
      <c r="B667" s="1" t="s">
        <v>11</v>
      </c>
      <c r="C667" s="1">
        <v>92</v>
      </c>
      <c r="D667" s="1" t="s">
        <v>200</v>
      </c>
      <c r="E667" s="1" t="s">
        <v>146</v>
      </c>
      <c r="F667" s="2">
        <v>0</v>
      </c>
      <c r="G667" s="2">
        <v>0</v>
      </c>
      <c r="H667" s="2">
        <v>0</v>
      </c>
      <c r="I667" s="2">
        <v>0</v>
      </c>
      <c r="J667" s="2">
        <v>0</v>
      </c>
      <c r="K667" s="2">
        <v>0</v>
      </c>
      <c r="L667" s="2">
        <v>0</v>
      </c>
      <c r="M667" s="2">
        <v>0</v>
      </c>
      <c r="N667" s="2">
        <v>0</v>
      </c>
      <c r="O667" s="300">
        <v>0</v>
      </c>
      <c r="P667" s="101"/>
      <c r="Q667" s="6">
        <f t="shared" si="20"/>
        <v>0</v>
      </c>
      <c r="R667" s="6">
        <v>0</v>
      </c>
      <c r="S667">
        <v>0</v>
      </c>
      <c r="T667" s="6">
        <f t="shared" si="21"/>
        <v>0</v>
      </c>
    </row>
    <row r="668" spans="1:20" x14ac:dyDescent="0.25">
      <c r="A668" s="1">
        <v>2023</v>
      </c>
      <c r="B668" s="1" t="s">
        <v>11</v>
      </c>
      <c r="C668" s="1">
        <v>92</v>
      </c>
      <c r="D668" s="1" t="s">
        <v>200</v>
      </c>
      <c r="E668" s="1" t="s">
        <v>99</v>
      </c>
      <c r="F668" s="2">
        <v>0</v>
      </c>
      <c r="G668" s="2">
        <v>0</v>
      </c>
      <c r="H668" s="2">
        <v>657</v>
      </c>
      <c r="I668" s="2">
        <v>657</v>
      </c>
      <c r="J668" s="2">
        <v>0</v>
      </c>
      <c r="K668" s="2">
        <v>0</v>
      </c>
      <c r="L668" s="2">
        <v>0</v>
      </c>
      <c r="M668" s="2">
        <v>657</v>
      </c>
      <c r="N668" s="2">
        <v>657</v>
      </c>
      <c r="O668" s="300">
        <v>6.3299999999999995E-2</v>
      </c>
      <c r="P668" s="101"/>
      <c r="Q668" s="6">
        <f t="shared" si="20"/>
        <v>2628</v>
      </c>
      <c r="R668" s="6">
        <v>2628</v>
      </c>
      <c r="S668">
        <v>2628</v>
      </c>
      <c r="T668" s="6">
        <f t="shared" si="21"/>
        <v>0</v>
      </c>
    </row>
    <row r="669" spans="1:20" x14ac:dyDescent="0.25">
      <c r="A669" s="1">
        <v>2023</v>
      </c>
      <c r="B669" s="1" t="s">
        <v>11</v>
      </c>
      <c r="C669" s="1">
        <v>92</v>
      </c>
      <c r="D669" s="1" t="s">
        <v>200</v>
      </c>
      <c r="E669" s="1" t="s">
        <v>147</v>
      </c>
      <c r="F669" s="2">
        <v>0</v>
      </c>
      <c r="G669" s="2">
        <v>0</v>
      </c>
      <c r="H669" s="2">
        <v>0</v>
      </c>
      <c r="I669" s="2">
        <v>0</v>
      </c>
      <c r="J669" s="2">
        <v>0</v>
      </c>
      <c r="K669" s="2">
        <v>0</v>
      </c>
      <c r="L669" s="2">
        <v>0</v>
      </c>
      <c r="M669" s="2">
        <v>0</v>
      </c>
      <c r="N669" s="2">
        <v>0</v>
      </c>
      <c r="O669" s="300">
        <v>0</v>
      </c>
      <c r="P669" s="101"/>
      <c r="Q669" s="6">
        <f t="shared" si="20"/>
        <v>0</v>
      </c>
      <c r="R669" s="6">
        <v>0</v>
      </c>
      <c r="S669">
        <v>0</v>
      </c>
      <c r="T669" s="6">
        <f t="shared" si="21"/>
        <v>0</v>
      </c>
    </row>
    <row r="670" spans="1:20" x14ac:dyDescent="0.25">
      <c r="A670" s="1">
        <v>2023</v>
      </c>
      <c r="B670" s="1" t="s">
        <v>11</v>
      </c>
      <c r="C670" s="1">
        <v>92</v>
      </c>
      <c r="D670" s="1" t="s">
        <v>200</v>
      </c>
      <c r="E670" s="1" t="s">
        <v>148</v>
      </c>
      <c r="F670" s="2">
        <v>0</v>
      </c>
      <c r="G670" s="2">
        <v>0</v>
      </c>
      <c r="H670" s="2">
        <v>0</v>
      </c>
      <c r="I670" s="2">
        <v>0</v>
      </c>
      <c r="J670" s="2">
        <v>0</v>
      </c>
      <c r="K670" s="2">
        <v>0</v>
      </c>
      <c r="L670" s="2">
        <v>0</v>
      </c>
      <c r="M670" s="2">
        <v>0</v>
      </c>
      <c r="N670" s="2">
        <v>0</v>
      </c>
      <c r="O670" s="300">
        <v>0</v>
      </c>
      <c r="P670" s="101"/>
      <c r="Q670" s="6">
        <f t="shared" si="20"/>
        <v>0</v>
      </c>
      <c r="R670" s="6">
        <v>0</v>
      </c>
      <c r="S670">
        <v>0</v>
      </c>
      <c r="T670" s="6">
        <f t="shared" si="21"/>
        <v>0</v>
      </c>
    </row>
    <row r="671" spans="1:20" x14ac:dyDescent="0.25">
      <c r="A671" s="1">
        <v>2023</v>
      </c>
      <c r="B671" s="1" t="s">
        <v>11</v>
      </c>
      <c r="C671" s="1">
        <v>92</v>
      </c>
      <c r="D671" s="1" t="s">
        <v>200</v>
      </c>
      <c r="E671" s="1" t="s">
        <v>149</v>
      </c>
      <c r="F671" s="2">
        <v>0</v>
      </c>
      <c r="G671" s="2">
        <v>0</v>
      </c>
      <c r="H671" s="2">
        <v>0</v>
      </c>
      <c r="I671" s="2">
        <v>0</v>
      </c>
      <c r="J671" s="2">
        <v>0</v>
      </c>
      <c r="K671" s="2">
        <v>0</v>
      </c>
      <c r="L671" s="2">
        <v>0</v>
      </c>
      <c r="M671" s="2">
        <v>0</v>
      </c>
      <c r="N671" s="2">
        <v>0</v>
      </c>
      <c r="O671" s="300">
        <v>0</v>
      </c>
      <c r="P671" s="101"/>
      <c r="Q671" s="6">
        <f t="shared" si="20"/>
        <v>0</v>
      </c>
      <c r="R671" s="6">
        <v>0</v>
      </c>
      <c r="S671">
        <v>0</v>
      </c>
      <c r="T671" s="6">
        <f t="shared" si="21"/>
        <v>0</v>
      </c>
    </row>
    <row r="672" spans="1:20" x14ac:dyDescent="0.25">
      <c r="A672" s="1">
        <v>2023</v>
      </c>
      <c r="B672" s="1" t="s">
        <v>11</v>
      </c>
      <c r="C672" s="1">
        <v>92</v>
      </c>
      <c r="D672" s="1" t="s">
        <v>200</v>
      </c>
      <c r="E672" s="1" t="s">
        <v>150</v>
      </c>
      <c r="F672" s="2">
        <v>0</v>
      </c>
      <c r="G672" s="2">
        <v>0</v>
      </c>
      <c r="H672" s="2">
        <v>0</v>
      </c>
      <c r="I672" s="2">
        <v>0</v>
      </c>
      <c r="J672" s="2">
        <v>0</v>
      </c>
      <c r="K672" s="2">
        <v>107</v>
      </c>
      <c r="L672" s="2">
        <v>0</v>
      </c>
      <c r="M672" s="2">
        <v>107</v>
      </c>
      <c r="N672" s="2">
        <v>107</v>
      </c>
      <c r="O672" s="300">
        <v>1.03E-2</v>
      </c>
      <c r="P672" s="101"/>
      <c r="Q672" s="6">
        <f t="shared" si="20"/>
        <v>321</v>
      </c>
      <c r="R672" s="6">
        <v>321</v>
      </c>
      <c r="S672">
        <v>321</v>
      </c>
      <c r="T672" s="6">
        <f t="shared" si="21"/>
        <v>0</v>
      </c>
    </row>
    <row r="673" spans="1:20" x14ac:dyDescent="0.25">
      <c r="A673" s="1">
        <v>2023</v>
      </c>
      <c r="B673" s="1" t="s">
        <v>11</v>
      </c>
      <c r="C673" s="1">
        <v>92</v>
      </c>
      <c r="D673" s="1" t="s">
        <v>200</v>
      </c>
      <c r="E673" s="1" t="s">
        <v>151</v>
      </c>
      <c r="F673" s="2">
        <v>0</v>
      </c>
      <c r="G673" s="2">
        <v>0</v>
      </c>
      <c r="H673" s="2">
        <v>0</v>
      </c>
      <c r="I673" s="2">
        <v>0</v>
      </c>
      <c r="J673" s="2">
        <v>0</v>
      </c>
      <c r="K673" s="2">
        <v>0</v>
      </c>
      <c r="L673" s="2">
        <v>0</v>
      </c>
      <c r="M673" s="2">
        <v>0</v>
      </c>
      <c r="N673" s="2">
        <v>0</v>
      </c>
      <c r="O673" s="300">
        <v>0</v>
      </c>
      <c r="P673" s="101"/>
      <c r="Q673" s="6">
        <f t="shared" si="20"/>
        <v>0</v>
      </c>
      <c r="R673" s="6">
        <v>0</v>
      </c>
      <c r="S673">
        <v>0</v>
      </c>
      <c r="T673" s="6">
        <f t="shared" si="21"/>
        <v>0</v>
      </c>
    </row>
    <row r="674" spans="1:20" x14ac:dyDescent="0.25">
      <c r="A674" s="1">
        <v>2023</v>
      </c>
      <c r="B674" s="1" t="s">
        <v>11</v>
      </c>
      <c r="C674" s="1">
        <v>92</v>
      </c>
      <c r="D674" s="1" t="s">
        <v>200</v>
      </c>
      <c r="E674" s="1" t="s">
        <v>152</v>
      </c>
      <c r="F674" s="2">
        <v>0</v>
      </c>
      <c r="G674" s="2">
        <v>0</v>
      </c>
      <c r="H674" s="2">
        <v>0</v>
      </c>
      <c r="I674" s="2">
        <v>0</v>
      </c>
      <c r="J674" s="2">
        <v>0</v>
      </c>
      <c r="K674" s="2">
        <v>0</v>
      </c>
      <c r="L674" s="2">
        <v>0</v>
      </c>
      <c r="M674" s="2">
        <v>0</v>
      </c>
      <c r="N674" s="2">
        <v>0</v>
      </c>
      <c r="O674" s="300">
        <v>0</v>
      </c>
      <c r="P674" s="101"/>
      <c r="Q674" s="6">
        <f t="shared" si="20"/>
        <v>0</v>
      </c>
      <c r="R674" s="6">
        <v>0</v>
      </c>
      <c r="S674">
        <v>0</v>
      </c>
      <c r="T674" s="6">
        <f t="shared" si="21"/>
        <v>0</v>
      </c>
    </row>
    <row r="675" spans="1:20" x14ac:dyDescent="0.25">
      <c r="A675" s="1">
        <v>2023</v>
      </c>
      <c r="B675" s="1" t="s">
        <v>11</v>
      </c>
      <c r="C675" s="1">
        <v>92</v>
      </c>
      <c r="D675" s="1" t="s">
        <v>200</v>
      </c>
      <c r="E675" s="1" t="s">
        <v>94</v>
      </c>
      <c r="F675" s="2">
        <v>0</v>
      </c>
      <c r="G675" s="2">
        <v>0</v>
      </c>
      <c r="H675" s="2">
        <v>0</v>
      </c>
      <c r="I675" s="2">
        <v>0</v>
      </c>
      <c r="J675" s="2">
        <v>0</v>
      </c>
      <c r="K675" s="2">
        <v>1166</v>
      </c>
      <c r="L675" s="2">
        <v>0</v>
      </c>
      <c r="M675" s="2">
        <v>1166</v>
      </c>
      <c r="N675" s="2">
        <v>1166</v>
      </c>
      <c r="O675" s="300">
        <v>0.11219999999999999</v>
      </c>
      <c r="P675" s="101"/>
      <c r="Q675" s="6">
        <f t="shared" si="20"/>
        <v>3498</v>
      </c>
      <c r="R675" s="6">
        <v>3498</v>
      </c>
      <c r="S675">
        <v>3498</v>
      </c>
      <c r="T675" s="6">
        <f t="shared" si="21"/>
        <v>0</v>
      </c>
    </row>
    <row r="676" spans="1:20" x14ac:dyDescent="0.25">
      <c r="A676" s="1">
        <v>2023</v>
      </c>
      <c r="B676" s="1" t="s">
        <v>11</v>
      </c>
      <c r="C676" s="1">
        <v>92</v>
      </c>
      <c r="D676" s="1" t="s">
        <v>200</v>
      </c>
      <c r="E676" s="1" t="s">
        <v>157</v>
      </c>
      <c r="F676" s="2">
        <v>627</v>
      </c>
      <c r="G676" s="2">
        <v>0</v>
      </c>
      <c r="H676" s="2">
        <v>0</v>
      </c>
      <c r="I676" s="2">
        <v>627</v>
      </c>
      <c r="J676" s="2">
        <v>0</v>
      </c>
      <c r="K676" s="2">
        <v>0</v>
      </c>
      <c r="L676" s="2">
        <v>627</v>
      </c>
      <c r="M676" s="2">
        <v>0</v>
      </c>
      <c r="N676" s="2">
        <v>627</v>
      </c>
      <c r="O676" s="300">
        <v>6.0400000000000002E-2</v>
      </c>
      <c r="P676" s="101"/>
      <c r="Q676" s="6">
        <f t="shared" si="20"/>
        <v>2508</v>
      </c>
      <c r="R676" s="6">
        <v>2508</v>
      </c>
      <c r="S676">
        <v>2508</v>
      </c>
      <c r="T676" s="6">
        <f t="shared" si="21"/>
        <v>0</v>
      </c>
    </row>
    <row r="677" spans="1:20" x14ac:dyDescent="0.25">
      <c r="A677" s="1">
        <v>2023</v>
      </c>
      <c r="B677" s="1" t="s">
        <v>11</v>
      </c>
      <c r="C677" s="1">
        <v>95</v>
      </c>
      <c r="D677" s="1" t="s">
        <v>201</v>
      </c>
      <c r="E677" s="1" t="s">
        <v>89</v>
      </c>
      <c r="F677" s="2">
        <v>0</v>
      </c>
      <c r="G677" s="2">
        <v>0</v>
      </c>
      <c r="H677" s="2">
        <v>0</v>
      </c>
      <c r="I677" s="2">
        <v>0</v>
      </c>
      <c r="J677" s="2">
        <v>0</v>
      </c>
      <c r="K677" s="2">
        <v>91147</v>
      </c>
      <c r="L677" s="2">
        <v>0</v>
      </c>
      <c r="M677" s="2">
        <v>91147</v>
      </c>
      <c r="N677" s="2">
        <v>91147</v>
      </c>
      <c r="O677" s="300">
        <v>9.4999999999999998E-3</v>
      </c>
      <c r="P677" s="101"/>
      <c r="Q677" s="6">
        <f t="shared" si="20"/>
        <v>273441</v>
      </c>
      <c r="R677" s="6">
        <v>273441</v>
      </c>
      <c r="S677">
        <v>273441</v>
      </c>
      <c r="T677" s="6">
        <f t="shared" si="21"/>
        <v>0</v>
      </c>
    </row>
    <row r="678" spans="1:20" x14ac:dyDescent="0.25">
      <c r="A678" s="1">
        <v>2023</v>
      </c>
      <c r="B678" s="1" t="s">
        <v>11</v>
      </c>
      <c r="C678" s="1">
        <v>95</v>
      </c>
      <c r="D678" s="1" t="s">
        <v>201</v>
      </c>
      <c r="E678" s="1" t="s">
        <v>88</v>
      </c>
      <c r="F678" s="2">
        <v>0</v>
      </c>
      <c r="G678" s="2">
        <v>0</v>
      </c>
      <c r="H678" s="2">
        <v>0</v>
      </c>
      <c r="I678" s="2">
        <v>0</v>
      </c>
      <c r="J678" s="2">
        <v>0</v>
      </c>
      <c r="K678" s="2">
        <v>0</v>
      </c>
      <c r="L678" s="2">
        <v>0</v>
      </c>
      <c r="M678" s="2">
        <v>0</v>
      </c>
      <c r="N678" s="2">
        <v>0</v>
      </c>
      <c r="O678" s="300">
        <v>0</v>
      </c>
      <c r="P678" s="101"/>
      <c r="Q678" s="6">
        <f t="shared" si="20"/>
        <v>0</v>
      </c>
      <c r="R678" s="6">
        <v>0</v>
      </c>
      <c r="S678">
        <v>0</v>
      </c>
      <c r="T678" s="6">
        <f t="shared" si="21"/>
        <v>0</v>
      </c>
    </row>
    <row r="679" spans="1:20" x14ac:dyDescent="0.25">
      <c r="A679" s="1">
        <v>2023</v>
      </c>
      <c r="B679" s="1" t="s">
        <v>11</v>
      </c>
      <c r="C679" s="1">
        <v>95</v>
      </c>
      <c r="D679" s="1" t="s">
        <v>201</v>
      </c>
      <c r="E679" s="1" t="s">
        <v>86</v>
      </c>
      <c r="F679" s="2">
        <v>0</v>
      </c>
      <c r="G679" s="2">
        <v>0</v>
      </c>
      <c r="H679" s="2">
        <v>0</v>
      </c>
      <c r="I679" s="2">
        <v>0</v>
      </c>
      <c r="J679" s="2">
        <v>0</v>
      </c>
      <c r="K679" s="2">
        <v>0</v>
      </c>
      <c r="L679" s="2">
        <v>0</v>
      </c>
      <c r="M679" s="2">
        <v>0</v>
      </c>
      <c r="N679" s="2">
        <v>0</v>
      </c>
      <c r="O679" s="300">
        <v>0</v>
      </c>
      <c r="P679" s="101"/>
      <c r="Q679" s="6">
        <f t="shared" si="20"/>
        <v>0</v>
      </c>
      <c r="R679" s="6">
        <v>0</v>
      </c>
      <c r="S679">
        <v>0</v>
      </c>
      <c r="T679" s="6">
        <f t="shared" si="21"/>
        <v>0</v>
      </c>
    </row>
    <row r="680" spans="1:20" x14ac:dyDescent="0.25">
      <c r="A680" s="1">
        <v>2023</v>
      </c>
      <c r="B680" s="1" t="s">
        <v>11</v>
      </c>
      <c r="C680" s="1">
        <v>95</v>
      </c>
      <c r="D680" s="1" t="s">
        <v>201</v>
      </c>
      <c r="E680" s="1" t="s">
        <v>93</v>
      </c>
      <c r="F680" s="2">
        <v>0</v>
      </c>
      <c r="G680" s="2">
        <v>0</v>
      </c>
      <c r="H680" s="2">
        <v>0</v>
      </c>
      <c r="I680" s="2">
        <v>0</v>
      </c>
      <c r="J680" s="2">
        <v>0</v>
      </c>
      <c r="K680" s="2">
        <v>0</v>
      </c>
      <c r="L680" s="2">
        <v>0</v>
      </c>
      <c r="M680" s="2">
        <v>0</v>
      </c>
      <c r="N680" s="2">
        <v>0</v>
      </c>
      <c r="O680" s="300">
        <v>0</v>
      </c>
      <c r="P680" s="101"/>
      <c r="Q680" s="6">
        <f t="shared" si="20"/>
        <v>0</v>
      </c>
      <c r="R680" s="6">
        <v>0</v>
      </c>
      <c r="S680">
        <v>0</v>
      </c>
      <c r="T680" s="6">
        <f t="shared" si="21"/>
        <v>0</v>
      </c>
    </row>
    <row r="681" spans="1:20" x14ac:dyDescent="0.25">
      <c r="A681" s="1">
        <v>2023</v>
      </c>
      <c r="B681" s="1" t="s">
        <v>11</v>
      </c>
      <c r="C681" s="1">
        <v>95</v>
      </c>
      <c r="D681" s="1" t="s">
        <v>201</v>
      </c>
      <c r="E681" s="1" t="s">
        <v>145</v>
      </c>
      <c r="F681" s="2">
        <v>0</v>
      </c>
      <c r="G681" s="2">
        <v>0</v>
      </c>
      <c r="H681" s="2">
        <v>3091134</v>
      </c>
      <c r="I681" s="2">
        <v>3091134</v>
      </c>
      <c r="J681" s="2">
        <v>0</v>
      </c>
      <c r="K681" s="2">
        <v>4406180</v>
      </c>
      <c r="L681" s="2">
        <v>0</v>
      </c>
      <c r="M681" s="2">
        <v>7497314</v>
      </c>
      <c r="N681" s="2">
        <v>7497314</v>
      </c>
      <c r="O681" s="300">
        <v>0.78280000000000005</v>
      </c>
      <c r="P681" s="101"/>
      <c r="Q681" s="6">
        <f t="shared" si="20"/>
        <v>25583076</v>
      </c>
      <c r="R681" s="6">
        <v>25583076</v>
      </c>
      <c r="S681">
        <v>25583076</v>
      </c>
      <c r="T681" s="6">
        <f t="shared" si="21"/>
        <v>0</v>
      </c>
    </row>
    <row r="682" spans="1:20" x14ac:dyDescent="0.25">
      <c r="A682" s="1">
        <v>2023</v>
      </c>
      <c r="B682" s="1" t="s">
        <v>11</v>
      </c>
      <c r="C682" s="1">
        <v>95</v>
      </c>
      <c r="D682" s="1" t="s">
        <v>201</v>
      </c>
      <c r="E682" s="1" t="s">
        <v>146</v>
      </c>
      <c r="F682" s="2">
        <v>0</v>
      </c>
      <c r="G682" s="2">
        <v>0</v>
      </c>
      <c r="H682" s="2">
        <v>0</v>
      </c>
      <c r="I682" s="2">
        <v>0</v>
      </c>
      <c r="J682" s="2">
        <v>0</v>
      </c>
      <c r="K682" s="2">
        <v>0</v>
      </c>
      <c r="L682" s="2">
        <v>0</v>
      </c>
      <c r="M682" s="2">
        <v>0</v>
      </c>
      <c r="N682" s="2">
        <v>0</v>
      </c>
      <c r="O682" s="300">
        <v>0</v>
      </c>
      <c r="P682" s="101"/>
      <c r="Q682" s="6">
        <f t="shared" si="20"/>
        <v>0</v>
      </c>
      <c r="R682" s="6">
        <v>0</v>
      </c>
      <c r="S682">
        <v>0</v>
      </c>
      <c r="T682" s="6">
        <f t="shared" si="21"/>
        <v>0</v>
      </c>
    </row>
    <row r="683" spans="1:20" x14ac:dyDescent="0.25">
      <c r="A683" s="1">
        <v>2023</v>
      </c>
      <c r="B683" s="1" t="s">
        <v>11</v>
      </c>
      <c r="C683" s="1">
        <v>95</v>
      </c>
      <c r="D683" s="1" t="s">
        <v>201</v>
      </c>
      <c r="E683" s="1" t="s">
        <v>99</v>
      </c>
      <c r="F683" s="2">
        <v>0</v>
      </c>
      <c r="G683" s="2">
        <v>0</v>
      </c>
      <c r="H683" s="2">
        <v>445831</v>
      </c>
      <c r="I683" s="2">
        <v>445831</v>
      </c>
      <c r="J683" s="2">
        <v>0</v>
      </c>
      <c r="K683" s="2">
        <v>0</v>
      </c>
      <c r="L683" s="2">
        <v>0</v>
      </c>
      <c r="M683" s="2">
        <v>445831</v>
      </c>
      <c r="N683" s="2">
        <v>445831</v>
      </c>
      <c r="O683" s="300">
        <v>4.65E-2</v>
      </c>
      <c r="P683" s="101"/>
      <c r="Q683" s="6">
        <f t="shared" si="20"/>
        <v>1783324</v>
      </c>
      <c r="R683" s="6">
        <v>1783324</v>
      </c>
      <c r="S683">
        <v>1783324</v>
      </c>
      <c r="T683" s="6">
        <f t="shared" si="21"/>
        <v>0</v>
      </c>
    </row>
    <row r="684" spans="1:20" x14ac:dyDescent="0.25">
      <c r="A684" s="1">
        <v>2023</v>
      </c>
      <c r="B684" s="1" t="s">
        <v>11</v>
      </c>
      <c r="C684" s="1">
        <v>95</v>
      </c>
      <c r="D684" s="1" t="s">
        <v>201</v>
      </c>
      <c r="E684" s="1" t="s">
        <v>147</v>
      </c>
      <c r="F684" s="2">
        <v>0</v>
      </c>
      <c r="G684" s="2">
        <v>0</v>
      </c>
      <c r="H684" s="2">
        <v>0</v>
      </c>
      <c r="I684" s="2">
        <v>0</v>
      </c>
      <c r="J684" s="2">
        <v>0</v>
      </c>
      <c r="K684" s="2">
        <v>0</v>
      </c>
      <c r="L684" s="2">
        <v>0</v>
      </c>
      <c r="M684" s="2">
        <v>0</v>
      </c>
      <c r="N684" s="2">
        <v>0</v>
      </c>
      <c r="O684" s="300">
        <v>0</v>
      </c>
      <c r="P684" s="101"/>
      <c r="Q684" s="6">
        <f t="shared" si="20"/>
        <v>0</v>
      </c>
      <c r="R684" s="6">
        <v>0</v>
      </c>
      <c r="S684">
        <v>0</v>
      </c>
      <c r="T684" s="6">
        <f t="shared" si="21"/>
        <v>0</v>
      </c>
    </row>
    <row r="685" spans="1:20" x14ac:dyDescent="0.25">
      <c r="A685" s="1">
        <v>2023</v>
      </c>
      <c r="B685" s="1" t="s">
        <v>11</v>
      </c>
      <c r="C685" s="1">
        <v>95</v>
      </c>
      <c r="D685" s="1" t="s">
        <v>201</v>
      </c>
      <c r="E685" s="1" t="s">
        <v>148</v>
      </c>
      <c r="F685" s="2">
        <v>0</v>
      </c>
      <c r="G685" s="2">
        <v>0</v>
      </c>
      <c r="H685" s="2">
        <v>0</v>
      </c>
      <c r="I685" s="2">
        <v>0</v>
      </c>
      <c r="J685" s="2">
        <v>0</v>
      </c>
      <c r="K685" s="2">
        <v>0</v>
      </c>
      <c r="L685" s="2">
        <v>0</v>
      </c>
      <c r="M685" s="2">
        <v>0</v>
      </c>
      <c r="N685" s="2">
        <v>0</v>
      </c>
      <c r="O685" s="300">
        <v>0</v>
      </c>
      <c r="P685" s="101"/>
      <c r="Q685" s="6">
        <f t="shared" si="20"/>
        <v>0</v>
      </c>
      <c r="R685" s="6">
        <v>0</v>
      </c>
      <c r="S685">
        <v>0</v>
      </c>
      <c r="T685" s="6">
        <f t="shared" si="21"/>
        <v>0</v>
      </c>
    </row>
    <row r="686" spans="1:20" x14ac:dyDescent="0.25">
      <c r="A686" s="1">
        <v>2023</v>
      </c>
      <c r="B686" s="1" t="s">
        <v>11</v>
      </c>
      <c r="C686" s="1">
        <v>95</v>
      </c>
      <c r="D686" s="1" t="s">
        <v>201</v>
      </c>
      <c r="E686" s="1" t="s">
        <v>149</v>
      </c>
      <c r="F686" s="2">
        <v>0</v>
      </c>
      <c r="G686" s="2">
        <v>0</v>
      </c>
      <c r="H686" s="2">
        <v>0</v>
      </c>
      <c r="I686" s="2">
        <v>0</v>
      </c>
      <c r="J686" s="2">
        <v>0</v>
      </c>
      <c r="K686" s="2">
        <v>0</v>
      </c>
      <c r="L686" s="2">
        <v>0</v>
      </c>
      <c r="M686" s="2">
        <v>0</v>
      </c>
      <c r="N686" s="2">
        <v>0</v>
      </c>
      <c r="O686" s="300">
        <v>0</v>
      </c>
      <c r="P686" s="101"/>
      <c r="Q686" s="6">
        <f t="shared" si="20"/>
        <v>0</v>
      </c>
      <c r="R686" s="6">
        <v>0</v>
      </c>
      <c r="S686">
        <v>0</v>
      </c>
      <c r="T686" s="6">
        <f t="shared" si="21"/>
        <v>0</v>
      </c>
    </row>
    <row r="687" spans="1:20" x14ac:dyDescent="0.25">
      <c r="A687" s="1">
        <v>2023</v>
      </c>
      <c r="B687" s="1" t="s">
        <v>11</v>
      </c>
      <c r="C687" s="1">
        <v>95</v>
      </c>
      <c r="D687" s="1" t="s">
        <v>201</v>
      </c>
      <c r="E687" s="1" t="s">
        <v>150</v>
      </c>
      <c r="F687" s="2">
        <v>0</v>
      </c>
      <c r="G687" s="2">
        <v>0</v>
      </c>
      <c r="H687" s="2">
        <v>0</v>
      </c>
      <c r="I687" s="2">
        <v>0</v>
      </c>
      <c r="J687" s="2">
        <v>0</v>
      </c>
      <c r="K687" s="2">
        <v>0</v>
      </c>
      <c r="L687" s="2">
        <v>0</v>
      </c>
      <c r="M687" s="2">
        <v>0</v>
      </c>
      <c r="N687" s="2">
        <v>0</v>
      </c>
      <c r="O687" s="300">
        <v>0</v>
      </c>
      <c r="P687" s="101"/>
      <c r="Q687" s="6">
        <f t="shared" si="20"/>
        <v>0</v>
      </c>
      <c r="R687" s="6">
        <v>0</v>
      </c>
      <c r="S687">
        <v>0</v>
      </c>
      <c r="T687" s="6">
        <f t="shared" si="21"/>
        <v>0</v>
      </c>
    </row>
    <row r="688" spans="1:20" x14ac:dyDescent="0.25">
      <c r="A688" s="1">
        <v>2023</v>
      </c>
      <c r="B688" s="1" t="s">
        <v>11</v>
      </c>
      <c r="C688" s="1">
        <v>95</v>
      </c>
      <c r="D688" s="1" t="s">
        <v>201</v>
      </c>
      <c r="E688" s="1" t="s">
        <v>151</v>
      </c>
      <c r="F688" s="2">
        <v>0</v>
      </c>
      <c r="G688" s="2">
        <v>0</v>
      </c>
      <c r="H688" s="2">
        <v>0</v>
      </c>
      <c r="I688" s="2">
        <v>0</v>
      </c>
      <c r="J688" s="2">
        <v>0</v>
      </c>
      <c r="K688" s="2">
        <v>0</v>
      </c>
      <c r="L688" s="2">
        <v>0</v>
      </c>
      <c r="M688" s="2">
        <v>0</v>
      </c>
      <c r="N688" s="2">
        <v>0</v>
      </c>
      <c r="O688" s="300">
        <v>0</v>
      </c>
      <c r="P688" s="101"/>
      <c r="Q688" s="6">
        <f t="shared" si="20"/>
        <v>0</v>
      </c>
      <c r="R688" s="6">
        <v>0</v>
      </c>
      <c r="S688">
        <v>0</v>
      </c>
      <c r="T688" s="6">
        <f t="shared" si="21"/>
        <v>0</v>
      </c>
    </row>
    <row r="689" spans="1:20" x14ac:dyDescent="0.25">
      <c r="A689" s="1">
        <v>2023</v>
      </c>
      <c r="B689" s="1" t="s">
        <v>11</v>
      </c>
      <c r="C689" s="1">
        <v>95</v>
      </c>
      <c r="D689" s="1" t="s">
        <v>201</v>
      </c>
      <c r="E689" s="1" t="s">
        <v>152</v>
      </c>
      <c r="F689" s="2">
        <v>0</v>
      </c>
      <c r="G689" s="2">
        <v>0</v>
      </c>
      <c r="H689" s="2">
        <v>0</v>
      </c>
      <c r="I689" s="2">
        <v>0</v>
      </c>
      <c r="J689" s="2">
        <v>0</v>
      </c>
      <c r="K689" s="2">
        <v>0</v>
      </c>
      <c r="L689" s="2">
        <v>0</v>
      </c>
      <c r="M689" s="2">
        <v>0</v>
      </c>
      <c r="N689" s="2">
        <v>0</v>
      </c>
      <c r="O689" s="300">
        <v>0</v>
      </c>
      <c r="P689" s="101"/>
      <c r="Q689" s="6">
        <f t="shared" si="20"/>
        <v>0</v>
      </c>
      <c r="R689" s="6">
        <v>0</v>
      </c>
      <c r="S689">
        <v>0</v>
      </c>
      <c r="T689" s="6">
        <f t="shared" si="21"/>
        <v>0</v>
      </c>
    </row>
    <row r="690" spans="1:20" x14ac:dyDescent="0.25">
      <c r="A690" s="1">
        <v>2023</v>
      </c>
      <c r="B690" s="1" t="s">
        <v>11</v>
      </c>
      <c r="C690" s="1">
        <v>95</v>
      </c>
      <c r="D690" s="1" t="s">
        <v>201</v>
      </c>
      <c r="E690" s="1" t="s">
        <v>94</v>
      </c>
      <c r="F690" s="2">
        <v>0</v>
      </c>
      <c r="G690" s="2">
        <v>0</v>
      </c>
      <c r="H690" s="2">
        <v>0</v>
      </c>
      <c r="I690" s="2">
        <v>0</v>
      </c>
      <c r="J690" s="2">
        <v>0</v>
      </c>
      <c r="K690" s="2">
        <v>789681</v>
      </c>
      <c r="L690" s="2">
        <v>0</v>
      </c>
      <c r="M690" s="2">
        <v>789681</v>
      </c>
      <c r="N690" s="2">
        <v>789681</v>
      </c>
      <c r="O690" s="300">
        <v>8.2400000000000001E-2</v>
      </c>
      <c r="P690" s="101"/>
      <c r="Q690" s="6">
        <f t="shared" si="20"/>
        <v>2369043</v>
      </c>
      <c r="R690" s="6">
        <v>2369043</v>
      </c>
      <c r="S690">
        <v>2369043</v>
      </c>
      <c r="T690" s="6">
        <f t="shared" si="21"/>
        <v>0</v>
      </c>
    </row>
    <row r="691" spans="1:20" x14ac:dyDescent="0.25">
      <c r="A691" s="1">
        <v>2023</v>
      </c>
      <c r="B691" s="1" t="s">
        <v>11</v>
      </c>
      <c r="C691" s="1">
        <v>95</v>
      </c>
      <c r="D691" s="1" t="s">
        <v>201</v>
      </c>
      <c r="E691" s="1" t="s">
        <v>157</v>
      </c>
      <c r="F691" s="2">
        <v>425165</v>
      </c>
      <c r="G691" s="2">
        <v>0</v>
      </c>
      <c r="H691" s="2">
        <v>0</v>
      </c>
      <c r="I691" s="2">
        <v>425165</v>
      </c>
      <c r="J691" s="2">
        <v>329843</v>
      </c>
      <c r="K691" s="2">
        <v>0</v>
      </c>
      <c r="L691" s="2">
        <v>755008</v>
      </c>
      <c r="M691" s="2">
        <v>0</v>
      </c>
      <c r="N691" s="2">
        <v>755008</v>
      </c>
      <c r="O691" s="300">
        <v>7.8799999999999995E-2</v>
      </c>
      <c r="P691" s="101"/>
      <c r="Q691" s="6">
        <f t="shared" si="20"/>
        <v>2690189</v>
      </c>
      <c r="R691" s="6">
        <v>2690189</v>
      </c>
      <c r="S691">
        <v>2690189</v>
      </c>
      <c r="T691" s="6">
        <f t="shared" si="21"/>
        <v>0</v>
      </c>
    </row>
    <row r="692" spans="1:20" x14ac:dyDescent="0.25">
      <c r="A692" s="1">
        <v>2023</v>
      </c>
      <c r="B692" s="1" t="s">
        <v>11</v>
      </c>
      <c r="C692" s="1">
        <v>96</v>
      </c>
      <c r="D692" s="1" t="s">
        <v>202</v>
      </c>
      <c r="E692" s="1" t="s">
        <v>89</v>
      </c>
      <c r="F692" s="2">
        <v>0</v>
      </c>
      <c r="G692" s="2">
        <v>0</v>
      </c>
      <c r="H692" s="2">
        <v>0</v>
      </c>
      <c r="I692" s="2">
        <v>0</v>
      </c>
      <c r="J692" s="2">
        <v>0</v>
      </c>
      <c r="K692" s="2">
        <v>0</v>
      </c>
      <c r="L692" s="2">
        <v>0</v>
      </c>
      <c r="M692" s="2">
        <v>0</v>
      </c>
      <c r="N692" s="2">
        <v>0</v>
      </c>
      <c r="O692" s="300">
        <v>0</v>
      </c>
      <c r="P692" s="101"/>
      <c r="Q692" s="6">
        <f t="shared" si="20"/>
        <v>0</v>
      </c>
      <c r="R692" s="6">
        <v>0</v>
      </c>
      <c r="S692">
        <v>0</v>
      </c>
      <c r="T692" s="6">
        <f t="shared" si="21"/>
        <v>0</v>
      </c>
    </row>
    <row r="693" spans="1:20" x14ac:dyDescent="0.25">
      <c r="A693" s="1">
        <v>2023</v>
      </c>
      <c r="B693" s="1" t="s">
        <v>11</v>
      </c>
      <c r="C693" s="1">
        <v>96</v>
      </c>
      <c r="D693" s="1" t="s">
        <v>202</v>
      </c>
      <c r="E693" s="1" t="s">
        <v>88</v>
      </c>
      <c r="F693" s="2">
        <v>0</v>
      </c>
      <c r="G693" s="2">
        <v>0</v>
      </c>
      <c r="H693" s="2">
        <v>0</v>
      </c>
      <c r="I693" s="2">
        <v>0</v>
      </c>
      <c r="J693" s="2">
        <v>0</v>
      </c>
      <c r="K693" s="2">
        <v>0</v>
      </c>
      <c r="L693" s="2">
        <v>0</v>
      </c>
      <c r="M693" s="2">
        <v>0</v>
      </c>
      <c r="N693" s="2">
        <v>0</v>
      </c>
      <c r="O693" s="300">
        <v>0</v>
      </c>
      <c r="P693" s="101"/>
      <c r="Q693" s="6">
        <f t="shared" si="20"/>
        <v>0</v>
      </c>
      <c r="R693" s="6">
        <v>0</v>
      </c>
      <c r="S693">
        <v>0</v>
      </c>
      <c r="T693" s="6">
        <f t="shared" si="21"/>
        <v>0</v>
      </c>
    </row>
    <row r="694" spans="1:20" x14ac:dyDescent="0.25">
      <c r="A694" s="1">
        <v>2023</v>
      </c>
      <c r="B694" s="1" t="s">
        <v>11</v>
      </c>
      <c r="C694" s="1">
        <v>96</v>
      </c>
      <c r="D694" s="1" t="s">
        <v>202</v>
      </c>
      <c r="E694" s="1" t="s">
        <v>86</v>
      </c>
      <c r="F694" s="2">
        <v>0</v>
      </c>
      <c r="G694" s="2">
        <v>0</v>
      </c>
      <c r="H694" s="2">
        <v>0</v>
      </c>
      <c r="I694" s="2">
        <v>0</v>
      </c>
      <c r="J694" s="2">
        <v>0</v>
      </c>
      <c r="K694" s="2">
        <v>0</v>
      </c>
      <c r="L694" s="2">
        <v>0</v>
      </c>
      <c r="M694" s="2">
        <v>0</v>
      </c>
      <c r="N694" s="2">
        <v>0</v>
      </c>
      <c r="O694" s="300">
        <v>0</v>
      </c>
      <c r="P694" s="101"/>
      <c r="Q694" s="6">
        <f t="shared" si="20"/>
        <v>0</v>
      </c>
      <c r="R694" s="6">
        <v>0</v>
      </c>
      <c r="S694">
        <v>0</v>
      </c>
      <c r="T694" s="6">
        <f t="shared" si="21"/>
        <v>0</v>
      </c>
    </row>
    <row r="695" spans="1:20" x14ac:dyDescent="0.25">
      <c r="A695" s="1">
        <v>2023</v>
      </c>
      <c r="B695" s="1" t="s">
        <v>11</v>
      </c>
      <c r="C695" s="1">
        <v>96</v>
      </c>
      <c r="D695" s="1" t="s">
        <v>202</v>
      </c>
      <c r="E695" s="1" t="s">
        <v>93</v>
      </c>
      <c r="F695" s="2">
        <v>0</v>
      </c>
      <c r="G695" s="2">
        <v>0</v>
      </c>
      <c r="H695" s="2">
        <v>0</v>
      </c>
      <c r="I695" s="2">
        <v>0</v>
      </c>
      <c r="J695" s="2">
        <v>0</v>
      </c>
      <c r="K695" s="2">
        <v>0</v>
      </c>
      <c r="L695" s="2">
        <v>0</v>
      </c>
      <c r="M695" s="2">
        <v>0</v>
      </c>
      <c r="N695" s="2">
        <v>0</v>
      </c>
      <c r="O695" s="300">
        <v>0</v>
      </c>
      <c r="P695" s="101"/>
      <c r="Q695" s="6">
        <f t="shared" si="20"/>
        <v>0</v>
      </c>
      <c r="R695" s="6">
        <v>0</v>
      </c>
      <c r="S695">
        <v>0</v>
      </c>
      <c r="T695" s="6">
        <f t="shared" si="21"/>
        <v>0</v>
      </c>
    </row>
    <row r="696" spans="1:20" x14ac:dyDescent="0.25">
      <c r="A696" s="1">
        <v>2023</v>
      </c>
      <c r="B696" s="1" t="s">
        <v>11</v>
      </c>
      <c r="C696" s="1">
        <v>96</v>
      </c>
      <c r="D696" s="1" t="s">
        <v>202</v>
      </c>
      <c r="E696" s="1" t="s">
        <v>145</v>
      </c>
      <c r="F696" s="2">
        <v>0</v>
      </c>
      <c r="G696" s="2">
        <v>0</v>
      </c>
      <c r="H696" s="2">
        <v>112181</v>
      </c>
      <c r="I696" s="2">
        <v>112181</v>
      </c>
      <c r="J696" s="2">
        <v>0</v>
      </c>
      <c r="K696" s="2">
        <v>0</v>
      </c>
      <c r="L696" s="2">
        <v>0</v>
      </c>
      <c r="M696" s="2">
        <v>112181</v>
      </c>
      <c r="N696" s="2">
        <v>112181</v>
      </c>
      <c r="O696" s="300">
        <v>0.7802</v>
      </c>
      <c r="P696" s="101"/>
      <c r="Q696" s="6">
        <f t="shared" si="20"/>
        <v>448724</v>
      </c>
      <c r="R696" s="6">
        <v>448724</v>
      </c>
      <c r="S696">
        <v>448724</v>
      </c>
      <c r="T696" s="6">
        <f t="shared" si="21"/>
        <v>0</v>
      </c>
    </row>
    <row r="697" spans="1:20" x14ac:dyDescent="0.25">
      <c r="A697" s="1">
        <v>2023</v>
      </c>
      <c r="B697" s="1" t="s">
        <v>11</v>
      </c>
      <c r="C697" s="1">
        <v>96</v>
      </c>
      <c r="D697" s="1" t="s">
        <v>202</v>
      </c>
      <c r="E697" s="1" t="s">
        <v>146</v>
      </c>
      <c r="F697" s="2">
        <v>0</v>
      </c>
      <c r="G697" s="2">
        <v>0</v>
      </c>
      <c r="H697" s="2">
        <v>0</v>
      </c>
      <c r="I697" s="2">
        <v>0</v>
      </c>
      <c r="J697" s="2">
        <v>0</v>
      </c>
      <c r="K697" s="2">
        <v>0</v>
      </c>
      <c r="L697" s="2">
        <v>0</v>
      </c>
      <c r="M697" s="2">
        <v>0</v>
      </c>
      <c r="N697" s="2">
        <v>0</v>
      </c>
      <c r="O697" s="300">
        <v>0</v>
      </c>
      <c r="P697" s="101"/>
      <c r="Q697" s="6">
        <f t="shared" si="20"/>
        <v>0</v>
      </c>
      <c r="R697" s="6">
        <v>0</v>
      </c>
      <c r="S697">
        <v>0</v>
      </c>
      <c r="T697" s="6">
        <f t="shared" si="21"/>
        <v>0</v>
      </c>
    </row>
    <row r="698" spans="1:20" x14ac:dyDescent="0.25">
      <c r="A698" s="1">
        <v>2023</v>
      </c>
      <c r="B698" s="1" t="s">
        <v>11</v>
      </c>
      <c r="C698" s="1">
        <v>96</v>
      </c>
      <c r="D698" s="1" t="s">
        <v>202</v>
      </c>
      <c r="E698" s="1" t="s">
        <v>99</v>
      </c>
      <c r="F698" s="2">
        <v>0</v>
      </c>
      <c r="G698" s="2">
        <v>0</v>
      </c>
      <c r="H698" s="2">
        <v>16180</v>
      </c>
      <c r="I698" s="2">
        <v>16180</v>
      </c>
      <c r="J698" s="2">
        <v>0</v>
      </c>
      <c r="K698" s="2">
        <v>0</v>
      </c>
      <c r="L698" s="2">
        <v>0</v>
      </c>
      <c r="M698" s="2">
        <v>16180</v>
      </c>
      <c r="N698" s="2">
        <v>16180</v>
      </c>
      <c r="O698" s="300">
        <v>0.1125</v>
      </c>
      <c r="P698" s="101"/>
      <c r="Q698" s="6">
        <f t="shared" si="20"/>
        <v>64720</v>
      </c>
      <c r="R698" s="6">
        <v>64720</v>
      </c>
      <c r="S698">
        <v>64720</v>
      </c>
      <c r="T698" s="6">
        <f t="shared" si="21"/>
        <v>0</v>
      </c>
    </row>
    <row r="699" spans="1:20" x14ac:dyDescent="0.25">
      <c r="A699" s="1">
        <v>2023</v>
      </c>
      <c r="B699" s="1" t="s">
        <v>11</v>
      </c>
      <c r="C699" s="1">
        <v>96</v>
      </c>
      <c r="D699" s="1" t="s">
        <v>202</v>
      </c>
      <c r="E699" s="1" t="s">
        <v>147</v>
      </c>
      <c r="F699" s="2">
        <v>0</v>
      </c>
      <c r="G699" s="2">
        <v>0</v>
      </c>
      <c r="H699" s="2">
        <v>0</v>
      </c>
      <c r="I699" s="2">
        <v>0</v>
      </c>
      <c r="J699" s="2">
        <v>0</v>
      </c>
      <c r="K699" s="2">
        <v>0</v>
      </c>
      <c r="L699" s="2">
        <v>0</v>
      </c>
      <c r="M699" s="2">
        <v>0</v>
      </c>
      <c r="N699" s="2">
        <v>0</v>
      </c>
      <c r="O699" s="300">
        <v>0</v>
      </c>
      <c r="P699" s="101"/>
      <c r="Q699" s="6">
        <f t="shared" si="20"/>
        <v>0</v>
      </c>
      <c r="R699" s="6">
        <v>0</v>
      </c>
      <c r="S699">
        <v>0</v>
      </c>
      <c r="T699" s="6">
        <f t="shared" si="21"/>
        <v>0</v>
      </c>
    </row>
    <row r="700" spans="1:20" x14ac:dyDescent="0.25">
      <c r="A700" s="1">
        <v>2023</v>
      </c>
      <c r="B700" s="1" t="s">
        <v>11</v>
      </c>
      <c r="C700" s="1">
        <v>96</v>
      </c>
      <c r="D700" s="1" t="s">
        <v>202</v>
      </c>
      <c r="E700" s="1" t="s">
        <v>148</v>
      </c>
      <c r="F700" s="2">
        <v>0</v>
      </c>
      <c r="G700" s="2">
        <v>0</v>
      </c>
      <c r="H700" s="2">
        <v>0</v>
      </c>
      <c r="I700" s="2">
        <v>0</v>
      </c>
      <c r="J700" s="2">
        <v>0</v>
      </c>
      <c r="K700" s="2">
        <v>0</v>
      </c>
      <c r="L700" s="2">
        <v>0</v>
      </c>
      <c r="M700" s="2">
        <v>0</v>
      </c>
      <c r="N700" s="2">
        <v>0</v>
      </c>
      <c r="O700" s="300">
        <v>0</v>
      </c>
      <c r="P700" s="101"/>
      <c r="Q700" s="6">
        <f t="shared" si="20"/>
        <v>0</v>
      </c>
      <c r="R700" s="6">
        <v>0</v>
      </c>
      <c r="S700">
        <v>0</v>
      </c>
      <c r="T700" s="6">
        <f t="shared" si="21"/>
        <v>0</v>
      </c>
    </row>
    <row r="701" spans="1:20" x14ac:dyDescent="0.25">
      <c r="A701" s="1">
        <v>2023</v>
      </c>
      <c r="B701" s="1" t="s">
        <v>11</v>
      </c>
      <c r="C701" s="1">
        <v>96</v>
      </c>
      <c r="D701" s="1" t="s">
        <v>202</v>
      </c>
      <c r="E701" s="1" t="s">
        <v>149</v>
      </c>
      <c r="F701" s="2">
        <v>0</v>
      </c>
      <c r="G701" s="2">
        <v>0</v>
      </c>
      <c r="H701" s="2">
        <v>0</v>
      </c>
      <c r="I701" s="2">
        <v>0</v>
      </c>
      <c r="J701" s="2">
        <v>0</v>
      </c>
      <c r="K701" s="2">
        <v>0</v>
      </c>
      <c r="L701" s="2">
        <v>0</v>
      </c>
      <c r="M701" s="2">
        <v>0</v>
      </c>
      <c r="N701" s="2">
        <v>0</v>
      </c>
      <c r="O701" s="300">
        <v>0</v>
      </c>
      <c r="P701" s="101"/>
      <c r="Q701" s="6">
        <f t="shared" si="20"/>
        <v>0</v>
      </c>
      <c r="R701" s="6">
        <v>0</v>
      </c>
      <c r="S701">
        <v>0</v>
      </c>
      <c r="T701" s="6">
        <f t="shared" si="21"/>
        <v>0</v>
      </c>
    </row>
    <row r="702" spans="1:20" x14ac:dyDescent="0.25">
      <c r="A702" s="1">
        <v>2023</v>
      </c>
      <c r="B702" s="1" t="s">
        <v>11</v>
      </c>
      <c r="C702" s="1">
        <v>96</v>
      </c>
      <c r="D702" s="1" t="s">
        <v>202</v>
      </c>
      <c r="E702" s="1" t="s">
        <v>150</v>
      </c>
      <c r="F702" s="2">
        <v>0</v>
      </c>
      <c r="G702" s="2">
        <v>0</v>
      </c>
      <c r="H702" s="2">
        <v>0</v>
      </c>
      <c r="I702" s="2">
        <v>0</v>
      </c>
      <c r="J702" s="2">
        <v>0</v>
      </c>
      <c r="K702" s="2">
        <v>0</v>
      </c>
      <c r="L702" s="2">
        <v>0</v>
      </c>
      <c r="M702" s="2">
        <v>0</v>
      </c>
      <c r="N702" s="2">
        <v>0</v>
      </c>
      <c r="O702" s="300">
        <v>0</v>
      </c>
      <c r="P702" s="101"/>
      <c r="Q702" s="6">
        <f t="shared" si="20"/>
        <v>0</v>
      </c>
      <c r="R702" s="6">
        <v>0</v>
      </c>
      <c r="S702">
        <v>0</v>
      </c>
      <c r="T702" s="6">
        <f t="shared" si="21"/>
        <v>0</v>
      </c>
    </row>
    <row r="703" spans="1:20" x14ac:dyDescent="0.25">
      <c r="A703" s="1">
        <v>2023</v>
      </c>
      <c r="B703" s="1" t="s">
        <v>11</v>
      </c>
      <c r="C703" s="1">
        <v>96</v>
      </c>
      <c r="D703" s="1" t="s">
        <v>202</v>
      </c>
      <c r="E703" s="1" t="s">
        <v>151</v>
      </c>
      <c r="F703" s="2">
        <v>0</v>
      </c>
      <c r="G703" s="2">
        <v>0</v>
      </c>
      <c r="H703" s="2">
        <v>0</v>
      </c>
      <c r="I703" s="2">
        <v>0</v>
      </c>
      <c r="J703" s="2">
        <v>0</v>
      </c>
      <c r="K703" s="2">
        <v>0</v>
      </c>
      <c r="L703" s="2">
        <v>0</v>
      </c>
      <c r="M703" s="2">
        <v>0</v>
      </c>
      <c r="N703" s="2">
        <v>0</v>
      </c>
      <c r="O703" s="300">
        <v>0</v>
      </c>
      <c r="P703" s="101"/>
      <c r="Q703" s="6">
        <f t="shared" si="20"/>
        <v>0</v>
      </c>
      <c r="R703" s="6">
        <v>0</v>
      </c>
      <c r="S703">
        <v>0</v>
      </c>
      <c r="T703" s="6">
        <f t="shared" si="21"/>
        <v>0</v>
      </c>
    </row>
    <row r="704" spans="1:20" x14ac:dyDescent="0.25">
      <c r="A704" s="1">
        <v>2023</v>
      </c>
      <c r="B704" s="1" t="s">
        <v>11</v>
      </c>
      <c r="C704" s="1">
        <v>96</v>
      </c>
      <c r="D704" s="1" t="s">
        <v>202</v>
      </c>
      <c r="E704" s="1" t="s">
        <v>152</v>
      </c>
      <c r="F704" s="2">
        <v>0</v>
      </c>
      <c r="G704" s="2">
        <v>0</v>
      </c>
      <c r="H704" s="2">
        <v>0</v>
      </c>
      <c r="I704" s="2">
        <v>0</v>
      </c>
      <c r="J704" s="2">
        <v>0</v>
      </c>
      <c r="K704" s="2">
        <v>0</v>
      </c>
      <c r="L704" s="2">
        <v>0</v>
      </c>
      <c r="M704" s="2">
        <v>0</v>
      </c>
      <c r="N704" s="2">
        <v>0</v>
      </c>
      <c r="O704" s="300">
        <v>0</v>
      </c>
      <c r="P704" s="101"/>
      <c r="Q704" s="6">
        <f t="shared" si="20"/>
        <v>0</v>
      </c>
      <c r="R704" s="6">
        <v>0</v>
      </c>
      <c r="S704">
        <v>0</v>
      </c>
      <c r="T704" s="6">
        <f t="shared" si="21"/>
        <v>0</v>
      </c>
    </row>
    <row r="705" spans="1:20" x14ac:dyDescent="0.25">
      <c r="A705" s="1">
        <v>2023</v>
      </c>
      <c r="B705" s="1" t="s">
        <v>11</v>
      </c>
      <c r="C705" s="1">
        <v>96</v>
      </c>
      <c r="D705" s="1" t="s">
        <v>202</v>
      </c>
      <c r="E705" s="1" t="s">
        <v>94</v>
      </c>
      <c r="F705" s="2">
        <v>0</v>
      </c>
      <c r="G705" s="2">
        <v>0</v>
      </c>
      <c r="H705" s="2">
        <v>0</v>
      </c>
      <c r="I705" s="2">
        <v>0</v>
      </c>
      <c r="J705" s="2">
        <v>0</v>
      </c>
      <c r="K705" s="2">
        <v>0</v>
      </c>
      <c r="L705" s="2">
        <v>0</v>
      </c>
      <c r="M705" s="2">
        <v>0</v>
      </c>
      <c r="N705" s="2">
        <v>0</v>
      </c>
      <c r="O705" s="300">
        <v>0</v>
      </c>
      <c r="P705" s="101"/>
      <c r="Q705" s="6">
        <f t="shared" si="20"/>
        <v>0</v>
      </c>
      <c r="R705" s="6">
        <v>0</v>
      </c>
      <c r="S705">
        <v>0</v>
      </c>
      <c r="T705" s="6">
        <f t="shared" si="21"/>
        <v>0</v>
      </c>
    </row>
    <row r="706" spans="1:20" x14ac:dyDescent="0.25">
      <c r="A706" s="1">
        <v>2023</v>
      </c>
      <c r="B706" s="1" t="s">
        <v>11</v>
      </c>
      <c r="C706" s="1">
        <v>96</v>
      </c>
      <c r="D706" s="1" t="s">
        <v>202</v>
      </c>
      <c r="E706" s="1" t="s">
        <v>157</v>
      </c>
      <c r="F706" s="2">
        <v>15430</v>
      </c>
      <c r="G706" s="2">
        <v>0</v>
      </c>
      <c r="H706" s="2">
        <v>0</v>
      </c>
      <c r="I706" s="2">
        <v>15430</v>
      </c>
      <c r="J706" s="2">
        <v>0</v>
      </c>
      <c r="K706" s="2">
        <v>0</v>
      </c>
      <c r="L706" s="2">
        <v>15430</v>
      </c>
      <c r="M706" s="2">
        <v>0</v>
      </c>
      <c r="N706" s="2">
        <v>15430</v>
      </c>
      <c r="O706" s="300">
        <v>0.10730000000000001</v>
      </c>
      <c r="P706" s="101"/>
      <c r="Q706" s="6">
        <f t="shared" si="20"/>
        <v>61720</v>
      </c>
      <c r="R706" s="6">
        <v>61720</v>
      </c>
      <c r="S706">
        <v>61720</v>
      </c>
      <c r="T706" s="6">
        <f t="shared" si="21"/>
        <v>0</v>
      </c>
    </row>
    <row r="707" spans="1:20" x14ac:dyDescent="0.25">
      <c r="A707" s="1">
        <v>2023</v>
      </c>
      <c r="B707" s="1" t="s">
        <v>11</v>
      </c>
      <c r="C707" s="1">
        <v>97</v>
      </c>
      <c r="D707" s="1" t="s">
        <v>203</v>
      </c>
      <c r="E707" s="1" t="s">
        <v>89</v>
      </c>
      <c r="F707" s="2">
        <v>0</v>
      </c>
      <c r="G707" s="2">
        <v>0</v>
      </c>
      <c r="H707" s="2">
        <v>0</v>
      </c>
      <c r="I707" s="2">
        <v>0</v>
      </c>
      <c r="J707" s="2">
        <v>0</v>
      </c>
      <c r="K707" s="2">
        <v>0</v>
      </c>
      <c r="L707" s="2">
        <v>0</v>
      </c>
      <c r="M707" s="2">
        <v>0</v>
      </c>
      <c r="N707" s="2">
        <v>0</v>
      </c>
      <c r="O707" s="300">
        <v>0</v>
      </c>
      <c r="P707" s="101"/>
      <c r="Q707" s="6">
        <f t="shared" ref="Q707:Q770" si="22">SUM(F707:N707)</f>
        <v>0</v>
      </c>
      <c r="R707" s="6">
        <v>0</v>
      </c>
      <c r="S707">
        <v>0</v>
      </c>
      <c r="T707" s="6">
        <f t="shared" ref="T707:T770" si="23">Q707-R707</f>
        <v>0</v>
      </c>
    </row>
    <row r="708" spans="1:20" x14ac:dyDescent="0.25">
      <c r="A708" s="1">
        <v>2023</v>
      </c>
      <c r="B708" s="1" t="s">
        <v>11</v>
      </c>
      <c r="C708" s="1">
        <v>97</v>
      </c>
      <c r="D708" s="1" t="s">
        <v>203</v>
      </c>
      <c r="E708" s="1" t="s">
        <v>88</v>
      </c>
      <c r="F708" s="2">
        <v>0</v>
      </c>
      <c r="G708" s="2">
        <v>0</v>
      </c>
      <c r="H708" s="2">
        <v>0</v>
      </c>
      <c r="I708" s="2">
        <v>0</v>
      </c>
      <c r="J708" s="2">
        <v>0</v>
      </c>
      <c r="K708" s="2">
        <v>73300</v>
      </c>
      <c r="L708" s="2">
        <v>0</v>
      </c>
      <c r="M708" s="2">
        <v>73300</v>
      </c>
      <c r="N708" s="2">
        <v>73300</v>
      </c>
      <c r="O708" s="300">
        <v>1.0699999999999999E-2</v>
      </c>
      <c r="P708" s="101"/>
      <c r="Q708" s="6">
        <f t="shared" si="22"/>
        <v>219900</v>
      </c>
      <c r="R708" s="6">
        <v>219900</v>
      </c>
      <c r="S708">
        <v>219900</v>
      </c>
      <c r="T708" s="6">
        <f t="shared" si="23"/>
        <v>0</v>
      </c>
    </row>
    <row r="709" spans="1:20" x14ac:dyDescent="0.25">
      <c r="A709" s="1">
        <v>2023</v>
      </c>
      <c r="B709" s="1" t="s">
        <v>11</v>
      </c>
      <c r="C709" s="1">
        <v>97</v>
      </c>
      <c r="D709" s="1" t="s">
        <v>203</v>
      </c>
      <c r="E709" s="1" t="s">
        <v>86</v>
      </c>
      <c r="F709" s="2">
        <v>0</v>
      </c>
      <c r="G709" s="2">
        <v>0</v>
      </c>
      <c r="H709" s="2">
        <v>0</v>
      </c>
      <c r="I709" s="2">
        <v>0</v>
      </c>
      <c r="J709" s="2">
        <v>0</v>
      </c>
      <c r="K709" s="2">
        <v>0</v>
      </c>
      <c r="L709" s="2">
        <v>0</v>
      </c>
      <c r="M709" s="2">
        <v>0</v>
      </c>
      <c r="N709" s="2">
        <v>0</v>
      </c>
      <c r="O709" s="300">
        <v>0</v>
      </c>
      <c r="P709" s="101"/>
      <c r="Q709" s="6">
        <f t="shared" si="22"/>
        <v>0</v>
      </c>
      <c r="R709" s="6">
        <v>0</v>
      </c>
      <c r="S709">
        <v>0</v>
      </c>
      <c r="T709" s="6">
        <f t="shared" si="23"/>
        <v>0</v>
      </c>
    </row>
    <row r="710" spans="1:20" x14ac:dyDescent="0.25">
      <c r="A710" s="1">
        <v>2023</v>
      </c>
      <c r="B710" s="1" t="s">
        <v>11</v>
      </c>
      <c r="C710" s="1">
        <v>97</v>
      </c>
      <c r="D710" s="1" t="s">
        <v>203</v>
      </c>
      <c r="E710" s="1" t="s">
        <v>93</v>
      </c>
      <c r="F710" s="2">
        <v>0</v>
      </c>
      <c r="G710" s="2">
        <v>0</v>
      </c>
      <c r="H710" s="2">
        <v>0</v>
      </c>
      <c r="I710" s="2">
        <v>0</v>
      </c>
      <c r="J710" s="2">
        <v>0</v>
      </c>
      <c r="K710" s="2">
        <v>0</v>
      </c>
      <c r="L710" s="2">
        <v>0</v>
      </c>
      <c r="M710" s="2">
        <v>0</v>
      </c>
      <c r="N710" s="2">
        <v>0</v>
      </c>
      <c r="O710" s="300">
        <v>0</v>
      </c>
      <c r="P710" s="101"/>
      <c r="Q710" s="6">
        <f t="shared" si="22"/>
        <v>0</v>
      </c>
      <c r="R710" s="6">
        <v>0</v>
      </c>
      <c r="S710">
        <v>0</v>
      </c>
      <c r="T710" s="6">
        <f t="shared" si="23"/>
        <v>0</v>
      </c>
    </row>
    <row r="711" spans="1:20" x14ac:dyDescent="0.25">
      <c r="A711" s="1">
        <v>2023</v>
      </c>
      <c r="B711" s="1" t="s">
        <v>11</v>
      </c>
      <c r="C711" s="1">
        <v>97</v>
      </c>
      <c r="D711" s="1" t="s">
        <v>203</v>
      </c>
      <c r="E711" s="1" t="s">
        <v>145</v>
      </c>
      <c r="F711" s="2">
        <v>0</v>
      </c>
      <c r="G711" s="2">
        <v>0</v>
      </c>
      <c r="H711" s="2">
        <v>4630164</v>
      </c>
      <c r="I711" s="2">
        <v>4630164</v>
      </c>
      <c r="J711" s="2">
        <v>0</v>
      </c>
      <c r="K711" s="2">
        <v>37193</v>
      </c>
      <c r="L711" s="2">
        <v>0</v>
      </c>
      <c r="M711" s="2">
        <v>4667357</v>
      </c>
      <c r="N711" s="2">
        <v>4667357</v>
      </c>
      <c r="O711" s="300">
        <v>0.68130000000000002</v>
      </c>
      <c r="P711" s="101"/>
      <c r="Q711" s="6">
        <f t="shared" si="22"/>
        <v>18632235</v>
      </c>
      <c r="R711" s="6">
        <v>18632235</v>
      </c>
      <c r="S711">
        <v>18632235</v>
      </c>
      <c r="T711" s="6">
        <f t="shared" si="23"/>
        <v>0</v>
      </c>
    </row>
    <row r="712" spans="1:20" x14ac:dyDescent="0.25">
      <c r="A712" s="1">
        <v>2023</v>
      </c>
      <c r="B712" s="1" t="s">
        <v>11</v>
      </c>
      <c r="C712" s="1">
        <v>97</v>
      </c>
      <c r="D712" s="1" t="s">
        <v>203</v>
      </c>
      <c r="E712" s="1" t="s">
        <v>146</v>
      </c>
      <c r="F712" s="2">
        <v>0</v>
      </c>
      <c r="G712" s="2">
        <v>0</v>
      </c>
      <c r="H712" s="2">
        <v>0</v>
      </c>
      <c r="I712" s="2">
        <v>0</v>
      </c>
      <c r="J712" s="2">
        <v>0</v>
      </c>
      <c r="K712" s="2">
        <v>0</v>
      </c>
      <c r="L712" s="2">
        <v>0</v>
      </c>
      <c r="M712" s="2">
        <v>0</v>
      </c>
      <c r="N712" s="2">
        <v>0</v>
      </c>
      <c r="O712" s="300">
        <v>0</v>
      </c>
      <c r="P712" s="101"/>
      <c r="Q712" s="6">
        <f t="shared" si="22"/>
        <v>0</v>
      </c>
      <c r="R712" s="6">
        <v>0</v>
      </c>
      <c r="S712">
        <v>0</v>
      </c>
      <c r="T712" s="6">
        <f t="shared" si="23"/>
        <v>0</v>
      </c>
    </row>
    <row r="713" spans="1:20" x14ac:dyDescent="0.25">
      <c r="A713" s="1">
        <v>2023</v>
      </c>
      <c r="B713" s="1" t="s">
        <v>11</v>
      </c>
      <c r="C713" s="1">
        <v>97</v>
      </c>
      <c r="D713" s="1" t="s">
        <v>203</v>
      </c>
      <c r="E713" s="1" t="s">
        <v>99</v>
      </c>
      <c r="F713" s="2">
        <v>0</v>
      </c>
      <c r="G713" s="2">
        <v>0</v>
      </c>
      <c r="H713" s="2">
        <v>667804</v>
      </c>
      <c r="I713" s="2">
        <v>667804</v>
      </c>
      <c r="J713" s="2">
        <v>0</v>
      </c>
      <c r="K713" s="2">
        <v>0</v>
      </c>
      <c r="L713" s="2">
        <v>0</v>
      </c>
      <c r="M713" s="2">
        <v>667804</v>
      </c>
      <c r="N713" s="2">
        <v>667804</v>
      </c>
      <c r="O713" s="300">
        <v>9.7500000000000003E-2</v>
      </c>
      <c r="P713" s="101"/>
      <c r="Q713" s="6">
        <f t="shared" si="22"/>
        <v>2671216</v>
      </c>
      <c r="R713" s="6">
        <v>2671216</v>
      </c>
      <c r="S713">
        <v>2671216</v>
      </c>
      <c r="T713" s="6">
        <f t="shared" si="23"/>
        <v>0</v>
      </c>
    </row>
    <row r="714" spans="1:20" x14ac:dyDescent="0.25">
      <c r="A714" s="1">
        <v>2023</v>
      </c>
      <c r="B714" s="1" t="s">
        <v>11</v>
      </c>
      <c r="C714" s="1">
        <v>97</v>
      </c>
      <c r="D714" s="1" t="s">
        <v>203</v>
      </c>
      <c r="E714" s="1" t="s">
        <v>147</v>
      </c>
      <c r="F714" s="2">
        <v>0</v>
      </c>
      <c r="G714" s="2">
        <v>0</v>
      </c>
      <c r="H714" s="2">
        <v>0</v>
      </c>
      <c r="I714" s="2">
        <v>0</v>
      </c>
      <c r="J714" s="2">
        <v>0</v>
      </c>
      <c r="K714" s="2">
        <v>0</v>
      </c>
      <c r="L714" s="2">
        <v>0</v>
      </c>
      <c r="M714" s="2">
        <v>0</v>
      </c>
      <c r="N714" s="2">
        <v>0</v>
      </c>
      <c r="O714" s="300">
        <v>0</v>
      </c>
      <c r="P714" s="101"/>
      <c r="Q714" s="6">
        <f t="shared" si="22"/>
        <v>0</v>
      </c>
      <c r="R714" s="6">
        <v>0</v>
      </c>
      <c r="S714">
        <v>0</v>
      </c>
      <c r="T714" s="6">
        <f t="shared" si="23"/>
        <v>0</v>
      </c>
    </row>
    <row r="715" spans="1:20" x14ac:dyDescent="0.25">
      <c r="A715" s="1">
        <v>2023</v>
      </c>
      <c r="B715" s="1" t="s">
        <v>11</v>
      </c>
      <c r="C715" s="1">
        <v>97</v>
      </c>
      <c r="D715" s="1" t="s">
        <v>203</v>
      </c>
      <c r="E715" s="1" t="s">
        <v>148</v>
      </c>
      <c r="F715" s="2">
        <v>0</v>
      </c>
      <c r="G715" s="2">
        <v>0</v>
      </c>
      <c r="H715" s="2">
        <v>0</v>
      </c>
      <c r="I715" s="2">
        <v>0</v>
      </c>
      <c r="J715" s="2">
        <v>0</v>
      </c>
      <c r="K715" s="2">
        <v>0</v>
      </c>
      <c r="L715" s="2">
        <v>0</v>
      </c>
      <c r="M715" s="2">
        <v>0</v>
      </c>
      <c r="N715" s="2">
        <v>0</v>
      </c>
      <c r="O715" s="300">
        <v>0</v>
      </c>
      <c r="P715" s="101"/>
      <c r="Q715" s="6">
        <f t="shared" si="22"/>
        <v>0</v>
      </c>
      <c r="R715" s="6">
        <v>0</v>
      </c>
      <c r="S715">
        <v>0</v>
      </c>
      <c r="T715" s="6">
        <f t="shared" si="23"/>
        <v>0</v>
      </c>
    </row>
    <row r="716" spans="1:20" x14ac:dyDescent="0.25">
      <c r="A716" s="1">
        <v>2023</v>
      </c>
      <c r="B716" s="1" t="s">
        <v>11</v>
      </c>
      <c r="C716" s="1">
        <v>97</v>
      </c>
      <c r="D716" s="1" t="s">
        <v>203</v>
      </c>
      <c r="E716" s="1" t="s">
        <v>149</v>
      </c>
      <c r="F716" s="2">
        <v>0</v>
      </c>
      <c r="G716" s="2">
        <v>0</v>
      </c>
      <c r="H716" s="2">
        <v>0</v>
      </c>
      <c r="I716" s="2">
        <v>0</v>
      </c>
      <c r="J716" s="2">
        <v>0</v>
      </c>
      <c r="K716" s="2">
        <v>0</v>
      </c>
      <c r="L716" s="2">
        <v>0</v>
      </c>
      <c r="M716" s="2">
        <v>0</v>
      </c>
      <c r="N716" s="2">
        <v>0</v>
      </c>
      <c r="O716" s="300">
        <v>0</v>
      </c>
      <c r="P716" s="101"/>
      <c r="Q716" s="6">
        <f t="shared" si="22"/>
        <v>0</v>
      </c>
      <c r="R716" s="6">
        <v>0</v>
      </c>
      <c r="S716">
        <v>0</v>
      </c>
      <c r="T716" s="6">
        <f t="shared" si="23"/>
        <v>0</v>
      </c>
    </row>
    <row r="717" spans="1:20" x14ac:dyDescent="0.25">
      <c r="A717" s="1">
        <v>2023</v>
      </c>
      <c r="B717" s="1" t="s">
        <v>11</v>
      </c>
      <c r="C717" s="1">
        <v>97</v>
      </c>
      <c r="D717" s="1" t="s">
        <v>203</v>
      </c>
      <c r="E717" s="1" t="s">
        <v>150</v>
      </c>
      <c r="F717" s="2">
        <v>0</v>
      </c>
      <c r="G717" s="2">
        <v>0</v>
      </c>
      <c r="H717" s="2">
        <v>0</v>
      </c>
      <c r="I717" s="2">
        <v>0</v>
      </c>
      <c r="J717" s="2">
        <v>0</v>
      </c>
      <c r="K717" s="2">
        <v>217354</v>
      </c>
      <c r="L717" s="2">
        <v>0</v>
      </c>
      <c r="M717" s="2">
        <v>217354</v>
      </c>
      <c r="N717" s="2">
        <v>217354</v>
      </c>
      <c r="O717" s="300">
        <v>3.1699999999999999E-2</v>
      </c>
      <c r="P717" s="101"/>
      <c r="Q717" s="6">
        <f t="shared" si="22"/>
        <v>652062</v>
      </c>
      <c r="R717" s="6">
        <v>652062</v>
      </c>
      <c r="S717">
        <v>652062</v>
      </c>
      <c r="T717" s="6">
        <f t="shared" si="23"/>
        <v>0</v>
      </c>
    </row>
    <row r="718" spans="1:20" x14ac:dyDescent="0.25">
      <c r="A718" s="1">
        <v>2023</v>
      </c>
      <c r="B718" s="1" t="s">
        <v>11</v>
      </c>
      <c r="C718" s="1">
        <v>97</v>
      </c>
      <c r="D718" s="1" t="s">
        <v>203</v>
      </c>
      <c r="E718" s="1" t="s">
        <v>151</v>
      </c>
      <c r="F718" s="2">
        <v>0</v>
      </c>
      <c r="G718" s="2">
        <v>0</v>
      </c>
      <c r="H718" s="2">
        <v>0</v>
      </c>
      <c r="I718" s="2">
        <v>0</v>
      </c>
      <c r="J718" s="2">
        <v>0</v>
      </c>
      <c r="K718" s="2">
        <v>0</v>
      </c>
      <c r="L718" s="2">
        <v>0</v>
      </c>
      <c r="M718" s="2">
        <v>0</v>
      </c>
      <c r="N718" s="2">
        <v>0</v>
      </c>
      <c r="O718" s="300">
        <v>0</v>
      </c>
      <c r="P718" s="101"/>
      <c r="Q718" s="6">
        <f t="shared" si="22"/>
        <v>0</v>
      </c>
      <c r="R718" s="6">
        <v>0</v>
      </c>
      <c r="S718">
        <v>0</v>
      </c>
      <c r="T718" s="6">
        <f t="shared" si="23"/>
        <v>0</v>
      </c>
    </row>
    <row r="719" spans="1:20" x14ac:dyDescent="0.25">
      <c r="A719" s="1">
        <v>2023</v>
      </c>
      <c r="B719" s="1" t="s">
        <v>11</v>
      </c>
      <c r="C719" s="1">
        <v>97</v>
      </c>
      <c r="D719" s="1" t="s">
        <v>203</v>
      </c>
      <c r="E719" s="1" t="s">
        <v>152</v>
      </c>
      <c r="F719" s="2">
        <v>0</v>
      </c>
      <c r="G719" s="2">
        <v>0</v>
      </c>
      <c r="H719" s="2">
        <v>0</v>
      </c>
      <c r="I719" s="2">
        <v>0</v>
      </c>
      <c r="J719" s="2">
        <v>0</v>
      </c>
      <c r="K719" s="2">
        <v>0</v>
      </c>
      <c r="L719" s="2">
        <v>0</v>
      </c>
      <c r="M719" s="2">
        <v>0</v>
      </c>
      <c r="N719" s="2">
        <v>0</v>
      </c>
      <c r="O719" s="300">
        <v>0</v>
      </c>
      <c r="P719" s="101"/>
      <c r="Q719" s="6">
        <f t="shared" si="22"/>
        <v>0</v>
      </c>
      <c r="R719" s="6">
        <v>0</v>
      </c>
      <c r="S719">
        <v>0</v>
      </c>
      <c r="T719" s="6">
        <f t="shared" si="23"/>
        <v>0</v>
      </c>
    </row>
    <row r="720" spans="1:20" x14ac:dyDescent="0.25">
      <c r="A720" s="1">
        <v>2023</v>
      </c>
      <c r="B720" s="1" t="s">
        <v>11</v>
      </c>
      <c r="C720" s="1">
        <v>97</v>
      </c>
      <c r="D720" s="1" t="s">
        <v>203</v>
      </c>
      <c r="E720" s="1" t="s">
        <v>94</v>
      </c>
      <c r="F720" s="2">
        <v>0</v>
      </c>
      <c r="G720" s="2">
        <v>0</v>
      </c>
      <c r="H720" s="2">
        <v>0</v>
      </c>
      <c r="I720" s="2">
        <v>0</v>
      </c>
      <c r="J720" s="2">
        <v>0</v>
      </c>
      <c r="K720" s="2">
        <v>587802</v>
      </c>
      <c r="L720" s="2">
        <v>0</v>
      </c>
      <c r="M720" s="2">
        <v>587802</v>
      </c>
      <c r="N720" s="2">
        <v>587802</v>
      </c>
      <c r="O720" s="300">
        <v>8.5800000000000001E-2</v>
      </c>
      <c r="P720" s="101"/>
      <c r="Q720" s="6">
        <f t="shared" si="22"/>
        <v>1763406</v>
      </c>
      <c r="R720" s="6">
        <v>1763406</v>
      </c>
      <c r="S720">
        <v>1763406</v>
      </c>
      <c r="T720" s="6">
        <f t="shared" si="23"/>
        <v>0</v>
      </c>
    </row>
    <row r="721" spans="1:20" x14ac:dyDescent="0.25">
      <c r="A721" s="1">
        <v>2023</v>
      </c>
      <c r="B721" s="1" t="s">
        <v>11</v>
      </c>
      <c r="C721" s="1">
        <v>97</v>
      </c>
      <c r="D721" s="1" t="s">
        <v>203</v>
      </c>
      <c r="E721" s="1" t="s">
        <v>157</v>
      </c>
      <c r="F721" s="2">
        <v>636848</v>
      </c>
      <c r="G721" s="2">
        <v>0</v>
      </c>
      <c r="H721" s="2">
        <v>0</v>
      </c>
      <c r="I721" s="2">
        <v>636848</v>
      </c>
      <c r="J721" s="2">
        <v>0</v>
      </c>
      <c r="K721" s="2">
        <v>0</v>
      </c>
      <c r="L721" s="2">
        <v>636848</v>
      </c>
      <c r="M721" s="2">
        <v>0</v>
      </c>
      <c r="N721" s="2">
        <v>636848</v>
      </c>
      <c r="O721" s="300">
        <v>9.2999999999999999E-2</v>
      </c>
      <c r="P721" s="101"/>
      <c r="Q721" s="6">
        <f t="shared" si="22"/>
        <v>2547392</v>
      </c>
      <c r="R721" s="6">
        <v>2547392</v>
      </c>
      <c r="S721">
        <v>2547392</v>
      </c>
      <c r="T721" s="6">
        <f t="shared" si="23"/>
        <v>0</v>
      </c>
    </row>
    <row r="722" spans="1:20" x14ac:dyDescent="0.25">
      <c r="A722" s="1">
        <v>2023</v>
      </c>
      <c r="B722" s="1" t="s">
        <v>11</v>
      </c>
      <c r="C722" s="1">
        <v>99</v>
      </c>
      <c r="D722" s="1" t="s">
        <v>204</v>
      </c>
      <c r="E722" s="1" t="s">
        <v>89</v>
      </c>
      <c r="F722" s="2">
        <v>0</v>
      </c>
      <c r="G722" s="2">
        <v>0</v>
      </c>
      <c r="H722" s="2">
        <v>0</v>
      </c>
      <c r="I722" s="2">
        <v>0</v>
      </c>
      <c r="J722" s="2">
        <v>0</v>
      </c>
      <c r="K722" s="2">
        <v>0</v>
      </c>
      <c r="L722" s="2">
        <v>0</v>
      </c>
      <c r="M722" s="2">
        <v>0</v>
      </c>
      <c r="N722" s="2">
        <v>0</v>
      </c>
      <c r="O722" s="300">
        <v>0</v>
      </c>
      <c r="P722" s="101"/>
      <c r="Q722" s="6">
        <f t="shared" si="22"/>
        <v>0</v>
      </c>
      <c r="R722" s="6">
        <v>0</v>
      </c>
      <c r="S722">
        <v>0</v>
      </c>
      <c r="T722" s="6">
        <f t="shared" si="23"/>
        <v>0</v>
      </c>
    </row>
    <row r="723" spans="1:20" x14ac:dyDescent="0.25">
      <c r="A723" s="1">
        <v>2023</v>
      </c>
      <c r="B723" s="1" t="s">
        <v>11</v>
      </c>
      <c r="C723" s="1">
        <v>99</v>
      </c>
      <c r="D723" s="1" t="s">
        <v>204</v>
      </c>
      <c r="E723" s="1" t="s">
        <v>88</v>
      </c>
      <c r="F723" s="2">
        <v>0</v>
      </c>
      <c r="G723" s="2">
        <v>0</v>
      </c>
      <c r="H723" s="2">
        <v>0</v>
      </c>
      <c r="I723" s="2">
        <v>0</v>
      </c>
      <c r="J723" s="2">
        <v>0</v>
      </c>
      <c r="K723" s="2">
        <v>0</v>
      </c>
      <c r="L723" s="2">
        <v>0</v>
      </c>
      <c r="M723" s="2">
        <v>0</v>
      </c>
      <c r="N723" s="2">
        <v>0</v>
      </c>
      <c r="O723" s="300">
        <v>0</v>
      </c>
      <c r="P723" s="101"/>
      <c r="Q723" s="6">
        <f t="shared" si="22"/>
        <v>0</v>
      </c>
      <c r="R723" s="6">
        <v>0</v>
      </c>
      <c r="S723">
        <v>0</v>
      </c>
      <c r="T723" s="6">
        <f t="shared" si="23"/>
        <v>0</v>
      </c>
    </row>
    <row r="724" spans="1:20" x14ac:dyDescent="0.25">
      <c r="A724" s="1">
        <v>2023</v>
      </c>
      <c r="B724" s="1" t="s">
        <v>11</v>
      </c>
      <c r="C724" s="1">
        <v>99</v>
      </c>
      <c r="D724" s="1" t="s">
        <v>204</v>
      </c>
      <c r="E724" s="1" t="s">
        <v>86</v>
      </c>
      <c r="F724" s="2">
        <v>0</v>
      </c>
      <c r="G724" s="2">
        <v>0</v>
      </c>
      <c r="H724" s="2">
        <v>0</v>
      </c>
      <c r="I724" s="2">
        <v>0</v>
      </c>
      <c r="J724" s="2">
        <v>0</v>
      </c>
      <c r="K724" s="2">
        <v>0</v>
      </c>
      <c r="L724" s="2">
        <v>0</v>
      </c>
      <c r="M724" s="2">
        <v>0</v>
      </c>
      <c r="N724" s="2">
        <v>0</v>
      </c>
      <c r="O724" s="300">
        <v>0</v>
      </c>
      <c r="P724" s="101"/>
      <c r="Q724" s="6">
        <f t="shared" si="22"/>
        <v>0</v>
      </c>
      <c r="R724" s="6">
        <v>0</v>
      </c>
      <c r="S724">
        <v>0</v>
      </c>
      <c r="T724" s="6">
        <f t="shared" si="23"/>
        <v>0</v>
      </c>
    </row>
    <row r="725" spans="1:20" x14ac:dyDescent="0.25">
      <c r="A725" s="1">
        <v>2023</v>
      </c>
      <c r="B725" s="1" t="s">
        <v>11</v>
      </c>
      <c r="C725" s="1">
        <v>99</v>
      </c>
      <c r="D725" s="1" t="s">
        <v>204</v>
      </c>
      <c r="E725" s="1" t="s">
        <v>93</v>
      </c>
      <c r="F725" s="2">
        <v>0</v>
      </c>
      <c r="G725" s="2">
        <v>0</v>
      </c>
      <c r="H725" s="2">
        <v>0</v>
      </c>
      <c r="I725" s="2">
        <v>0</v>
      </c>
      <c r="J725" s="2">
        <v>0</v>
      </c>
      <c r="K725" s="2">
        <v>0</v>
      </c>
      <c r="L725" s="2">
        <v>0</v>
      </c>
      <c r="M725" s="2">
        <v>0</v>
      </c>
      <c r="N725" s="2">
        <v>0</v>
      </c>
      <c r="O725" s="300">
        <v>0</v>
      </c>
      <c r="P725" s="101"/>
      <c r="Q725" s="6">
        <f t="shared" si="22"/>
        <v>0</v>
      </c>
      <c r="R725" s="6">
        <v>0</v>
      </c>
      <c r="S725">
        <v>0</v>
      </c>
      <c r="T725" s="6">
        <f t="shared" si="23"/>
        <v>0</v>
      </c>
    </row>
    <row r="726" spans="1:20" x14ac:dyDescent="0.25">
      <c r="A726" s="1">
        <v>2023</v>
      </c>
      <c r="B726" s="1" t="s">
        <v>11</v>
      </c>
      <c r="C726" s="1">
        <v>99</v>
      </c>
      <c r="D726" s="1" t="s">
        <v>204</v>
      </c>
      <c r="E726" s="1" t="s">
        <v>145</v>
      </c>
      <c r="F726" s="2">
        <v>0</v>
      </c>
      <c r="G726" s="2">
        <v>0</v>
      </c>
      <c r="H726" s="2">
        <v>30217</v>
      </c>
      <c r="I726" s="2">
        <v>30217</v>
      </c>
      <c r="J726" s="2">
        <v>0</v>
      </c>
      <c r="K726" s="2">
        <v>0</v>
      </c>
      <c r="L726" s="2">
        <v>0</v>
      </c>
      <c r="M726" s="2">
        <v>30217</v>
      </c>
      <c r="N726" s="2">
        <v>30217</v>
      </c>
      <c r="O726" s="300">
        <v>0.7802</v>
      </c>
      <c r="P726" s="101"/>
      <c r="Q726" s="6">
        <f t="shared" si="22"/>
        <v>120868</v>
      </c>
      <c r="R726" s="6">
        <v>120868</v>
      </c>
      <c r="S726">
        <v>120868</v>
      </c>
      <c r="T726" s="6">
        <f t="shared" si="23"/>
        <v>0</v>
      </c>
    </row>
    <row r="727" spans="1:20" x14ac:dyDescent="0.25">
      <c r="A727" s="1">
        <v>2023</v>
      </c>
      <c r="B727" s="1" t="s">
        <v>11</v>
      </c>
      <c r="C727" s="1">
        <v>99</v>
      </c>
      <c r="D727" s="1" t="s">
        <v>204</v>
      </c>
      <c r="E727" s="1" t="s">
        <v>146</v>
      </c>
      <c r="F727" s="2">
        <v>0</v>
      </c>
      <c r="G727" s="2">
        <v>0</v>
      </c>
      <c r="H727" s="2">
        <v>0</v>
      </c>
      <c r="I727" s="2">
        <v>0</v>
      </c>
      <c r="J727" s="2">
        <v>0</v>
      </c>
      <c r="K727" s="2">
        <v>0</v>
      </c>
      <c r="L727" s="2">
        <v>0</v>
      </c>
      <c r="M727" s="2">
        <v>0</v>
      </c>
      <c r="N727" s="2">
        <v>0</v>
      </c>
      <c r="O727" s="300">
        <v>0</v>
      </c>
      <c r="P727" s="101"/>
      <c r="Q727" s="6">
        <f t="shared" si="22"/>
        <v>0</v>
      </c>
      <c r="R727" s="6">
        <v>0</v>
      </c>
      <c r="S727">
        <v>0</v>
      </c>
      <c r="T727" s="6">
        <f t="shared" si="23"/>
        <v>0</v>
      </c>
    </row>
    <row r="728" spans="1:20" x14ac:dyDescent="0.25">
      <c r="A728" s="1">
        <v>2023</v>
      </c>
      <c r="B728" s="1" t="s">
        <v>11</v>
      </c>
      <c r="C728" s="1">
        <v>99</v>
      </c>
      <c r="D728" s="1" t="s">
        <v>204</v>
      </c>
      <c r="E728" s="1" t="s">
        <v>99</v>
      </c>
      <c r="F728" s="2">
        <v>0</v>
      </c>
      <c r="G728" s="2">
        <v>0</v>
      </c>
      <c r="H728" s="2">
        <v>4358</v>
      </c>
      <c r="I728" s="2">
        <v>4358</v>
      </c>
      <c r="J728" s="2">
        <v>0</v>
      </c>
      <c r="K728" s="2">
        <v>0</v>
      </c>
      <c r="L728" s="2">
        <v>0</v>
      </c>
      <c r="M728" s="2">
        <v>4358</v>
      </c>
      <c r="N728" s="2">
        <v>4358</v>
      </c>
      <c r="O728" s="300">
        <v>0.1125</v>
      </c>
      <c r="P728" s="101"/>
      <c r="Q728" s="6">
        <f t="shared" si="22"/>
        <v>17432</v>
      </c>
      <c r="R728" s="6">
        <v>17432</v>
      </c>
      <c r="S728">
        <v>17432</v>
      </c>
      <c r="T728" s="6">
        <f t="shared" si="23"/>
        <v>0</v>
      </c>
    </row>
    <row r="729" spans="1:20" x14ac:dyDescent="0.25">
      <c r="A729" s="1">
        <v>2023</v>
      </c>
      <c r="B729" s="1" t="s">
        <v>11</v>
      </c>
      <c r="C729" s="1">
        <v>99</v>
      </c>
      <c r="D729" s="1" t="s">
        <v>204</v>
      </c>
      <c r="E729" s="1" t="s">
        <v>147</v>
      </c>
      <c r="F729" s="2">
        <v>0</v>
      </c>
      <c r="G729" s="2">
        <v>0</v>
      </c>
      <c r="H729" s="2">
        <v>0</v>
      </c>
      <c r="I729" s="2">
        <v>0</v>
      </c>
      <c r="J729" s="2">
        <v>0</v>
      </c>
      <c r="K729" s="2">
        <v>0</v>
      </c>
      <c r="L729" s="2">
        <v>0</v>
      </c>
      <c r="M729" s="2">
        <v>0</v>
      </c>
      <c r="N729" s="2">
        <v>0</v>
      </c>
      <c r="O729" s="300">
        <v>0</v>
      </c>
      <c r="P729" s="101"/>
      <c r="Q729" s="6">
        <f t="shared" si="22"/>
        <v>0</v>
      </c>
      <c r="R729" s="6">
        <v>0</v>
      </c>
      <c r="S729">
        <v>0</v>
      </c>
      <c r="T729" s="6">
        <f t="shared" si="23"/>
        <v>0</v>
      </c>
    </row>
    <row r="730" spans="1:20" x14ac:dyDescent="0.25">
      <c r="A730" s="1">
        <v>2023</v>
      </c>
      <c r="B730" s="1" t="s">
        <v>11</v>
      </c>
      <c r="C730" s="1">
        <v>99</v>
      </c>
      <c r="D730" s="1" t="s">
        <v>204</v>
      </c>
      <c r="E730" s="1" t="s">
        <v>148</v>
      </c>
      <c r="F730" s="2">
        <v>0</v>
      </c>
      <c r="G730" s="2">
        <v>0</v>
      </c>
      <c r="H730" s="2">
        <v>0</v>
      </c>
      <c r="I730" s="2">
        <v>0</v>
      </c>
      <c r="J730" s="2">
        <v>0</v>
      </c>
      <c r="K730" s="2">
        <v>0</v>
      </c>
      <c r="L730" s="2">
        <v>0</v>
      </c>
      <c r="M730" s="2">
        <v>0</v>
      </c>
      <c r="N730" s="2">
        <v>0</v>
      </c>
      <c r="O730" s="300">
        <v>0</v>
      </c>
      <c r="P730" s="101"/>
      <c r="Q730" s="6">
        <f t="shared" si="22"/>
        <v>0</v>
      </c>
      <c r="R730" s="6">
        <v>0</v>
      </c>
      <c r="S730">
        <v>0</v>
      </c>
      <c r="T730" s="6">
        <f t="shared" si="23"/>
        <v>0</v>
      </c>
    </row>
    <row r="731" spans="1:20" x14ac:dyDescent="0.25">
      <c r="A731" s="1">
        <v>2023</v>
      </c>
      <c r="B731" s="1" t="s">
        <v>11</v>
      </c>
      <c r="C731" s="1">
        <v>99</v>
      </c>
      <c r="D731" s="1" t="s">
        <v>204</v>
      </c>
      <c r="E731" s="1" t="s">
        <v>149</v>
      </c>
      <c r="F731" s="2">
        <v>0</v>
      </c>
      <c r="G731" s="2">
        <v>0</v>
      </c>
      <c r="H731" s="2">
        <v>0</v>
      </c>
      <c r="I731" s="2">
        <v>0</v>
      </c>
      <c r="J731" s="2">
        <v>0</v>
      </c>
      <c r="K731" s="2">
        <v>0</v>
      </c>
      <c r="L731" s="2">
        <v>0</v>
      </c>
      <c r="M731" s="2">
        <v>0</v>
      </c>
      <c r="N731" s="2">
        <v>0</v>
      </c>
      <c r="O731" s="300">
        <v>0</v>
      </c>
      <c r="P731" s="101"/>
      <c r="Q731" s="6">
        <f t="shared" si="22"/>
        <v>0</v>
      </c>
      <c r="R731" s="6">
        <v>0</v>
      </c>
      <c r="S731">
        <v>0</v>
      </c>
      <c r="T731" s="6">
        <f t="shared" si="23"/>
        <v>0</v>
      </c>
    </row>
    <row r="732" spans="1:20" x14ac:dyDescent="0.25">
      <c r="A732" s="1">
        <v>2023</v>
      </c>
      <c r="B732" s="1" t="s">
        <v>11</v>
      </c>
      <c r="C732" s="1">
        <v>99</v>
      </c>
      <c r="D732" s="1" t="s">
        <v>204</v>
      </c>
      <c r="E732" s="1" t="s">
        <v>150</v>
      </c>
      <c r="F732" s="2">
        <v>0</v>
      </c>
      <c r="G732" s="2">
        <v>0</v>
      </c>
      <c r="H732" s="2">
        <v>0</v>
      </c>
      <c r="I732" s="2">
        <v>0</v>
      </c>
      <c r="J732" s="2">
        <v>0</v>
      </c>
      <c r="K732" s="2">
        <v>0</v>
      </c>
      <c r="L732" s="2">
        <v>0</v>
      </c>
      <c r="M732" s="2">
        <v>0</v>
      </c>
      <c r="N732" s="2">
        <v>0</v>
      </c>
      <c r="O732" s="300">
        <v>0</v>
      </c>
      <c r="P732" s="101"/>
      <c r="Q732" s="6">
        <f t="shared" si="22"/>
        <v>0</v>
      </c>
      <c r="R732" s="6">
        <v>0</v>
      </c>
      <c r="S732">
        <v>0</v>
      </c>
      <c r="T732" s="6">
        <f t="shared" si="23"/>
        <v>0</v>
      </c>
    </row>
    <row r="733" spans="1:20" x14ac:dyDescent="0.25">
      <c r="A733" s="1">
        <v>2023</v>
      </c>
      <c r="B733" s="1" t="s">
        <v>11</v>
      </c>
      <c r="C733" s="1">
        <v>99</v>
      </c>
      <c r="D733" s="1" t="s">
        <v>204</v>
      </c>
      <c r="E733" s="1" t="s">
        <v>151</v>
      </c>
      <c r="F733" s="2">
        <v>0</v>
      </c>
      <c r="G733" s="2">
        <v>0</v>
      </c>
      <c r="H733" s="2">
        <v>0</v>
      </c>
      <c r="I733" s="2">
        <v>0</v>
      </c>
      <c r="J733" s="2">
        <v>0</v>
      </c>
      <c r="K733" s="2">
        <v>0</v>
      </c>
      <c r="L733" s="2">
        <v>0</v>
      </c>
      <c r="M733" s="2">
        <v>0</v>
      </c>
      <c r="N733" s="2">
        <v>0</v>
      </c>
      <c r="O733" s="300">
        <v>0</v>
      </c>
      <c r="P733" s="101"/>
      <c r="Q733" s="6">
        <f t="shared" si="22"/>
        <v>0</v>
      </c>
      <c r="R733" s="6">
        <v>0</v>
      </c>
      <c r="S733">
        <v>0</v>
      </c>
      <c r="T733" s="6">
        <f t="shared" si="23"/>
        <v>0</v>
      </c>
    </row>
    <row r="734" spans="1:20" x14ac:dyDescent="0.25">
      <c r="A734" s="1">
        <v>2023</v>
      </c>
      <c r="B734" s="1" t="s">
        <v>11</v>
      </c>
      <c r="C734" s="1">
        <v>99</v>
      </c>
      <c r="D734" s="1" t="s">
        <v>204</v>
      </c>
      <c r="E734" s="1" t="s">
        <v>152</v>
      </c>
      <c r="F734" s="2">
        <v>0</v>
      </c>
      <c r="G734" s="2">
        <v>0</v>
      </c>
      <c r="H734" s="2">
        <v>0</v>
      </c>
      <c r="I734" s="2">
        <v>0</v>
      </c>
      <c r="J734" s="2">
        <v>0</v>
      </c>
      <c r="K734" s="2">
        <v>0</v>
      </c>
      <c r="L734" s="2">
        <v>0</v>
      </c>
      <c r="M734" s="2">
        <v>0</v>
      </c>
      <c r="N734" s="2">
        <v>0</v>
      </c>
      <c r="O734" s="300">
        <v>0</v>
      </c>
      <c r="P734" s="101"/>
      <c r="Q734" s="6">
        <f t="shared" si="22"/>
        <v>0</v>
      </c>
      <c r="R734" s="6">
        <v>0</v>
      </c>
      <c r="S734">
        <v>0</v>
      </c>
      <c r="T734" s="6">
        <f t="shared" si="23"/>
        <v>0</v>
      </c>
    </row>
    <row r="735" spans="1:20" x14ac:dyDescent="0.25">
      <c r="A735" s="1">
        <v>2023</v>
      </c>
      <c r="B735" s="1" t="s">
        <v>11</v>
      </c>
      <c r="C735" s="1">
        <v>99</v>
      </c>
      <c r="D735" s="1" t="s">
        <v>204</v>
      </c>
      <c r="E735" s="1" t="s">
        <v>94</v>
      </c>
      <c r="F735" s="2">
        <v>0</v>
      </c>
      <c r="G735" s="2">
        <v>0</v>
      </c>
      <c r="H735" s="2">
        <v>0</v>
      </c>
      <c r="I735" s="2">
        <v>0</v>
      </c>
      <c r="J735" s="2">
        <v>0</v>
      </c>
      <c r="K735" s="2">
        <v>0</v>
      </c>
      <c r="L735" s="2">
        <v>0</v>
      </c>
      <c r="M735" s="2">
        <v>0</v>
      </c>
      <c r="N735" s="2">
        <v>0</v>
      </c>
      <c r="O735" s="300">
        <v>0</v>
      </c>
      <c r="P735" s="101"/>
      <c r="Q735" s="6">
        <f t="shared" si="22"/>
        <v>0</v>
      </c>
      <c r="R735" s="6">
        <v>0</v>
      </c>
      <c r="S735">
        <v>0</v>
      </c>
      <c r="T735" s="6">
        <f t="shared" si="23"/>
        <v>0</v>
      </c>
    </row>
    <row r="736" spans="1:20" x14ac:dyDescent="0.25">
      <c r="A736" s="1">
        <v>2023</v>
      </c>
      <c r="B736" s="1" t="s">
        <v>11</v>
      </c>
      <c r="C736" s="1">
        <v>99</v>
      </c>
      <c r="D736" s="1" t="s">
        <v>204</v>
      </c>
      <c r="E736" s="1" t="s">
        <v>157</v>
      </c>
      <c r="F736" s="2">
        <v>4156</v>
      </c>
      <c r="G736" s="2">
        <v>0</v>
      </c>
      <c r="H736" s="2">
        <v>0</v>
      </c>
      <c r="I736" s="2">
        <v>4156</v>
      </c>
      <c r="J736" s="2">
        <v>0</v>
      </c>
      <c r="K736" s="2">
        <v>0</v>
      </c>
      <c r="L736" s="2">
        <v>4156</v>
      </c>
      <c r="M736" s="2">
        <v>0</v>
      </c>
      <c r="N736" s="2">
        <v>4156</v>
      </c>
      <c r="O736" s="300">
        <v>0.10730000000000001</v>
      </c>
      <c r="P736" s="101"/>
      <c r="Q736" s="6">
        <f t="shared" si="22"/>
        <v>16624</v>
      </c>
      <c r="R736" s="6">
        <v>16624</v>
      </c>
      <c r="S736">
        <v>16624</v>
      </c>
      <c r="T736" s="6">
        <f t="shared" si="23"/>
        <v>0</v>
      </c>
    </row>
    <row r="737" spans="1:20" x14ac:dyDescent="0.25">
      <c r="A737" s="1">
        <v>2023</v>
      </c>
      <c r="B737" s="1" t="s">
        <v>11</v>
      </c>
      <c r="C737" s="1">
        <v>101</v>
      </c>
      <c r="D737" s="1" t="s">
        <v>205</v>
      </c>
      <c r="E737" s="1" t="s">
        <v>89</v>
      </c>
      <c r="F737" s="2">
        <v>0</v>
      </c>
      <c r="G737" s="2">
        <v>0</v>
      </c>
      <c r="H737" s="2">
        <v>0</v>
      </c>
      <c r="I737" s="2">
        <v>0</v>
      </c>
      <c r="J737" s="2">
        <v>0</v>
      </c>
      <c r="K737" s="2">
        <v>0</v>
      </c>
      <c r="L737" s="2">
        <v>0</v>
      </c>
      <c r="M737" s="2">
        <v>0</v>
      </c>
      <c r="N737" s="2">
        <v>0</v>
      </c>
      <c r="O737" s="300">
        <v>0</v>
      </c>
      <c r="P737" s="101"/>
      <c r="Q737" s="6">
        <f t="shared" si="22"/>
        <v>0</v>
      </c>
      <c r="R737" s="6">
        <v>0</v>
      </c>
      <c r="S737">
        <v>0</v>
      </c>
      <c r="T737" s="6">
        <f t="shared" si="23"/>
        <v>0</v>
      </c>
    </row>
    <row r="738" spans="1:20" x14ac:dyDescent="0.25">
      <c r="A738" s="1">
        <v>2023</v>
      </c>
      <c r="B738" s="1" t="s">
        <v>11</v>
      </c>
      <c r="C738" s="1">
        <v>101</v>
      </c>
      <c r="D738" s="1" t="s">
        <v>205</v>
      </c>
      <c r="E738" s="1" t="s">
        <v>88</v>
      </c>
      <c r="F738" s="2">
        <v>0</v>
      </c>
      <c r="G738" s="2">
        <v>0</v>
      </c>
      <c r="H738" s="2">
        <v>0</v>
      </c>
      <c r="I738" s="2">
        <v>0</v>
      </c>
      <c r="J738" s="2">
        <v>0</v>
      </c>
      <c r="K738" s="2">
        <v>0</v>
      </c>
      <c r="L738" s="2">
        <v>0</v>
      </c>
      <c r="M738" s="2">
        <v>0</v>
      </c>
      <c r="N738" s="2">
        <v>0</v>
      </c>
      <c r="O738" s="300">
        <v>0</v>
      </c>
      <c r="P738" s="101"/>
      <c r="Q738" s="6">
        <f t="shared" si="22"/>
        <v>0</v>
      </c>
      <c r="R738" s="6">
        <v>0</v>
      </c>
      <c r="S738">
        <v>0</v>
      </c>
      <c r="T738" s="6">
        <f t="shared" si="23"/>
        <v>0</v>
      </c>
    </row>
    <row r="739" spans="1:20" x14ac:dyDescent="0.25">
      <c r="A739" s="1">
        <v>2023</v>
      </c>
      <c r="B739" s="1" t="s">
        <v>11</v>
      </c>
      <c r="C739" s="1">
        <v>101</v>
      </c>
      <c r="D739" s="1" t="s">
        <v>205</v>
      </c>
      <c r="E739" s="1" t="s">
        <v>86</v>
      </c>
      <c r="F739" s="2">
        <v>0</v>
      </c>
      <c r="G739" s="2">
        <v>0</v>
      </c>
      <c r="H739" s="2">
        <v>0</v>
      </c>
      <c r="I739" s="2">
        <v>0</v>
      </c>
      <c r="J739" s="2">
        <v>0</v>
      </c>
      <c r="K739" s="2">
        <v>0</v>
      </c>
      <c r="L739" s="2">
        <v>0</v>
      </c>
      <c r="M739" s="2">
        <v>0</v>
      </c>
      <c r="N739" s="2">
        <v>0</v>
      </c>
      <c r="O739" s="300">
        <v>0</v>
      </c>
      <c r="P739" s="101"/>
      <c r="Q739" s="6">
        <f t="shared" si="22"/>
        <v>0</v>
      </c>
      <c r="R739" s="6">
        <v>0</v>
      </c>
      <c r="S739">
        <v>0</v>
      </c>
      <c r="T739" s="6">
        <f t="shared" si="23"/>
        <v>0</v>
      </c>
    </row>
    <row r="740" spans="1:20" x14ac:dyDescent="0.25">
      <c r="A740" s="1">
        <v>2023</v>
      </c>
      <c r="B740" s="1" t="s">
        <v>11</v>
      </c>
      <c r="C740" s="1">
        <v>101</v>
      </c>
      <c r="D740" s="1" t="s">
        <v>205</v>
      </c>
      <c r="E740" s="1" t="s">
        <v>93</v>
      </c>
      <c r="F740" s="2">
        <v>0</v>
      </c>
      <c r="G740" s="2">
        <v>0</v>
      </c>
      <c r="H740" s="2">
        <v>0</v>
      </c>
      <c r="I740" s="2">
        <v>0</v>
      </c>
      <c r="J740" s="2">
        <v>0</v>
      </c>
      <c r="K740" s="2">
        <v>0</v>
      </c>
      <c r="L740" s="2">
        <v>0</v>
      </c>
      <c r="M740" s="2">
        <v>0</v>
      </c>
      <c r="N740" s="2">
        <v>0</v>
      </c>
      <c r="O740" s="300">
        <v>0</v>
      </c>
      <c r="P740" s="101"/>
      <c r="Q740" s="6">
        <f t="shared" si="22"/>
        <v>0</v>
      </c>
      <c r="R740" s="6">
        <v>0</v>
      </c>
      <c r="S740">
        <v>0</v>
      </c>
      <c r="T740" s="6">
        <f t="shared" si="23"/>
        <v>0</v>
      </c>
    </row>
    <row r="741" spans="1:20" x14ac:dyDescent="0.25">
      <c r="A741" s="1">
        <v>2023</v>
      </c>
      <c r="B741" s="1" t="s">
        <v>11</v>
      </c>
      <c r="C741" s="1">
        <v>101</v>
      </c>
      <c r="D741" s="1" t="s">
        <v>205</v>
      </c>
      <c r="E741" s="1" t="s">
        <v>145</v>
      </c>
      <c r="F741" s="2">
        <v>0</v>
      </c>
      <c r="G741" s="2">
        <v>0</v>
      </c>
      <c r="H741" s="2">
        <v>25098</v>
      </c>
      <c r="I741" s="2">
        <v>25098</v>
      </c>
      <c r="J741" s="2">
        <v>0</v>
      </c>
      <c r="K741" s="2">
        <v>0</v>
      </c>
      <c r="L741" s="2">
        <v>0</v>
      </c>
      <c r="M741" s="2">
        <v>25098</v>
      </c>
      <c r="N741" s="2">
        <v>25098</v>
      </c>
      <c r="O741" s="300">
        <v>0.7802</v>
      </c>
      <c r="P741" s="101"/>
      <c r="Q741" s="6">
        <f t="shared" si="22"/>
        <v>100392</v>
      </c>
      <c r="R741" s="6">
        <v>100392</v>
      </c>
      <c r="S741">
        <v>100392</v>
      </c>
      <c r="T741" s="6">
        <f t="shared" si="23"/>
        <v>0</v>
      </c>
    </row>
    <row r="742" spans="1:20" x14ac:dyDescent="0.25">
      <c r="A742" s="1">
        <v>2023</v>
      </c>
      <c r="B742" s="1" t="s">
        <v>11</v>
      </c>
      <c r="C742" s="1">
        <v>101</v>
      </c>
      <c r="D742" s="1" t="s">
        <v>205</v>
      </c>
      <c r="E742" s="1" t="s">
        <v>146</v>
      </c>
      <c r="F742" s="2">
        <v>0</v>
      </c>
      <c r="G742" s="2">
        <v>0</v>
      </c>
      <c r="H742" s="2">
        <v>0</v>
      </c>
      <c r="I742" s="2">
        <v>0</v>
      </c>
      <c r="J742" s="2">
        <v>0</v>
      </c>
      <c r="K742" s="2">
        <v>0</v>
      </c>
      <c r="L742" s="2">
        <v>0</v>
      </c>
      <c r="M742" s="2">
        <v>0</v>
      </c>
      <c r="N742" s="2">
        <v>0</v>
      </c>
      <c r="O742" s="300">
        <v>0</v>
      </c>
      <c r="P742" s="101"/>
      <c r="Q742" s="6">
        <f t="shared" si="22"/>
        <v>0</v>
      </c>
      <c r="R742" s="6">
        <v>0</v>
      </c>
      <c r="S742">
        <v>0</v>
      </c>
      <c r="T742" s="6">
        <f t="shared" si="23"/>
        <v>0</v>
      </c>
    </row>
    <row r="743" spans="1:20" x14ac:dyDescent="0.25">
      <c r="A743" s="1">
        <v>2023</v>
      </c>
      <c r="B743" s="1" t="s">
        <v>11</v>
      </c>
      <c r="C743" s="1">
        <v>101</v>
      </c>
      <c r="D743" s="1" t="s">
        <v>205</v>
      </c>
      <c r="E743" s="1" t="s">
        <v>99</v>
      </c>
      <c r="F743" s="2">
        <v>0</v>
      </c>
      <c r="G743" s="2">
        <v>0</v>
      </c>
      <c r="H743" s="2">
        <v>3620</v>
      </c>
      <c r="I743" s="2">
        <v>3620</v>
      </c>
      <c r="J743" s="2">
        <v>0</v>
      </c>
      <c r="K743" s="2">
        <v>0</v>
      </c>
      <c r="L743" s="2">
        <v>0</v>
      </c>
      <c r="M743" s="2">
        <v>3620</v>
      </c>
      <c r="N743" s="2">
        <v>3620</v>
      </c>
      <c r="O743" s="300">
        <v>0.1125</v>
      </c>
      <c r="P743" s="101"/>
      <c r="Q743" s="6">
        <f t="shared" si="22"/>
        <v>14480</v>
      </c>
      <c r="R743" s="6">
        <v>14480</v>
      </c>
      <c r="S743">
        <v>14480</v>
      </c>
      <c r="T743" s="6">
        <f t="shared" si="23"/>
        <v>0</v>
      </c>
    </row>
    <row r="744" spans="1:20" x14ac:dyDescent="0.25">
      <c r="A744" s="1">
        <v>2023</v>
      </c>
      <c r="B744" s="1" t="s">
        <v>11</v>
      </c>
      <c r="C744" s="1">
        <v>101</v>
      </c>
      <c r="D744" s="1" t="s">
        <v>205</v>
      </c>
      <c r="E744" s="1" t="s">
        <v>147</v>
      </c>
      <c r="F744" s="2">
        <v>0</v>
      </c>
      <c r="G744" s="2">
        <v>0</v>
      </c>
      <c r="H744" s="2">
        <v>0</v>
      </c>
      <c r="I744" s="2">
        <v>0</v>
      </c>
      <c r="J744" s="2">
        <v>0</v>
      </c>
      <c r="K744" s="2">
        <v>0</v>
      </c>
      <c r="L744" s="2">
        <v>0</v>
      </c>
      <c r="M744" s="2">
        <v>0</v>
      </c>
      <c r="N744" s="2">
        <v>0</v>
      </c>
      <c r="O744" s="300">
        <v>0</v>
      </c>
      <c r="P744" s="101"/>
      <c r="Q744" s="6">
        <f t="shared" si="22"/>
        <v>0</v>
      </c>
      <c r="R744" s="6">
        <v>0</v>
      </c>
      <c r="S744">
        <v>0</v>
      </c>
      <c r="T744" s="6">
        <f t="shared" si="23"/>
        <v>0</v>
      </c>
    </row>
    <row r="745" spans="1:20" x14ac:dyDescent="0.25">
      <c r="A745" s="1">
        <v>2023</v>
      </c>
      <c r="B745" s="1" t="s">
        <v>11</v>
      </c>
      <c r="C745" s="1">
        <v>101</v>
      </c>
      <c r="D745" s="1" t="s">
        <v>205</v>
      </c>
      <c r="E745" s="1" t="s">
        <v>148</v>
      </c>
      <c r="F745" s="2">
        <v>0</v>
      </c>
      <c r="G745" s="2">
        <v>0</v>
      </c>
      <c r="H745" s="2">
        <v>0</v>
      </c>
      <c r="I745" s="2">
        <v>0</v>
      </c>
      <c r="J745" s="2">
        <v>0</v>
      </c>
      <c r="K745" s="2">
        <v>0</v>
      </c>
      <c r="L745" s="2">
        <v>0</v>
      </c>
      <c r="M745" s="2">
        <v>0</v>
      </c>
      <c r="N745" s="2">
        <v>0</v>
      </c>
      <c r="O745" s="300">
        <v>0</v>
      </c>
      <c r="P745" s="101"/>
      <c r="Q745" s="6">
        <f t="shared" si="22"/>
        <v>0</v>
      </c>
      <c r="R745" s="6">
        <v>0</v>
      </c>
      <c r="S745">
        <v>0</v>
      </c>
      <c r="T745" s="6">
        <f t="shared" si="23"/>
        <v>0</v>
      </c>
    </row>
    <row r="746" spans="1:20" x14ac:dyDescent="0.25">
      <c r="A746" s="1">
        <v>2023</v>
      </c>
      <c r="B746" s="1" t="s">
        <v>11</v>
      </c>
      <c r="C746" s="1">
        <v>101</v>
      </c>
      <c r="D746" s="1" t="s">
        <v>205</v>
      </c>
      <c r="E746" s="1" t="s">
        <v>149</v>
      </c>
      <c r="F746" s="2">
        <v>0</v>
      </c>
      <c r="G746" s="2">
        <v>0</v>
      </c>
      <c r="H746" s="2">
        <v>0</v>
      </c>
      <c r="I746" s="2">
        <v>0</v>
      </c>
      <c r="J746" s="2">
        <v>0</v>
      </c>
      <c r="K746" s="2">
        <v>0</v>
      </c>
      <c r="L746" s="2">
        <v>0</v>
      </c>
      <c r="M746" s="2">
        <v>0</v>
      </c>
      <c r="N746" s="2">
        <v>0</v>
      </c>
      <c r="O746" s="300">
        <v>0</v>
      </c>
      <c r="P746" s="101"/>
      <c r="Q746" s="6">
        <f t="shared" si="22"/>
        <v>0</v>
      </c>
      <c r="R746" s="6">
        <v>0</v>
      </c>
      <c r="S746">
        <v>0</v>
      </c>
      <c r="T746" s="6">
        <f t="shared" si="23"/>
        <v>0</v>
      </c>
    </row>
    <row r="747" spans="1:20" x14ac:dyDescent="0.25">
      <c r="A747" s="1">
        <v>2023</v>
      </c>
      <c r="B747" s="1" t="s">
        <v>11</v>
      </c>
      <c r="C747" s="1">
        <v>101</v>
      </c>
      <c r="D747" s="1" t="s">
        <v>205</v>
      </c>
      <c r="E747" s="1" t="s">
        <v>150</v>
      </c>
      <c r="F747" s="2">
        <v>0</v>
      </c>
      <c r="G747" s="2">
        <v>0</v>
      </c>
      <c r="H747" s="2">
        <v>0</v>
      </c>
      <c r="I747" s="2">
        <v>0</v>
      </c>
      <c r="J747" s="2">
        <v>0</v>
      </c>
      <c r="K747" s="2">
        <v>0</v>
      </c>
      <c r="L747" s="2">
        <v>0</v>
      </c>
      <c r="M747" s="2">
        <v>0</v>
      </c>
      <c r="N747" s="2">
        <v>0</v>
      </c>
      <c r="O747" s="300">
        <v>0</v>
      </c>
      <c r="P747" s="101"/>
      <c r="Q747" s="6">
        <f t="shared" si="22"/>
        <v>0</v>
      </c>
      <c r="R747" s="6">
        <v>0</v>
      </c>
      <c r="S747">
        <v>0</v>
      </c>
      <c r="T747" s="6">
        <f t="shared" si="23"/>
        <v>0</v>
      </c>
    </row>
    <row r="748" spans="1:20" x14ac:dyDescent="0.25">
      <c r="A748" s="1">
        <v>2023</v>
      </c>
      <c r="B748" s="1" t="s">
        <v>11</v>
      </c>
      <c r="C748" s="1">
        <v>101</v>
      </c>
      <c r="D748" s="1" t="s">
        <v>205</v>
      </c>
      <c r="E748" s="1" t="s">
        <v>151</v>
      </c>
      <c r="F748" s="2">
        <v>0</v>
      </c>
      <c r="G748" s="2">
        <v>0</v>
      </c>
      <c r="H748" s="2">
        <v>0</v>
      </c>
      <c r="I748" s="2">
        <v>0</v>
      </c>
      <c r="J748" s="2">
        <v>0</v>
      </c>
      <c r="K748" s="2">
        <v>0</v>
      </c>
      <c r="L748" s="2">
        <v>0</v>
      </c>
      <c r="M748" s="2">
        <v>0</v>
      </c>
      <c r="N748" s="2">
        <v>0</v>
      </c>
      <c r="O748" s="300">
        <v>0</v>
      </c>
      <c r="P748" s="101"/>
      <c r="Q748" s="6">
        <f t="shared" si="22"/>
        <v>0</v>
      </c>
      <c r="R748" s="6">
        <v>0</v>
      </c>
      <c r="S748">
        <v>0</v>
      </c>
      <c r="T748" s="6">
        <f t="shared" si="23"/>
        <v>0</v>
      </c>
    </row>
    <row r="749" spans="1:20" x14ac:dyDescent="0.25">
      <c r="A749" s="1">
        <v>2023</v>
      </c>
      <c r="B749" s="1" t="s">
        <v>11</v>
      </c>
      <c r="C749" s="1">
        <v>101</v>
      </c>
      <c r="D749" s="1" t="s">
        <v>205</v>
      </c>
      <c r="E749" s="1" t="s">
        <v>152</v>
      </c>
      <c r="F749" s="2">
        <v>0</v>
      </c>
      <c r="G749" s="2">
        <v>0</v>
      </c>
      <c r="H749" s="2">
        <v>0</v>
      </c>
      <c r="I749" s="2">
        <v>0</v>
      </c>
      <c r="J749" s="2">
        <v>0</v>
      </c>
      <c r="K749" s="2">
        <v>0</v>
      </c>
      <c r="L749" s="2">
        <v>0</v>
      </c>
      <c r="M749" s="2">
        <v>0</v>
      </c>
      <c r="N749" s="2">
        <v>0</v>
      </c>
      <c r="O749" s="300">
        <v>0</v>
      </c>
      <c r="P749" s="101"/>
      <c r="Q749" s="6">
        <f t="shared" si="22"/>
        <v>0</v>
      </c>
      <c r="R749" s="6">
        <v>0</v>
      </c>
      <c r="S749">
        <v>0</v>
      </c>
      <c r="T749" s="6">
        <f t="shared" si="23"/>
        <v>0</v>
      </c>
    </row>
    <row r="750" spans="1:20" x14ac:dyDescent="0.25">
      <c r="A750" s="1">
        <v>2023</v>
      </c>
      <c r="B750" s="1" t="s">
        <v>11</v>
      </c>
      <c r="C750" s="1">
        <v>101</v>
      </c>
      <c r="D750" s="1" t="s">
        <v>205</v>
      </c>
      <c r="E750" s="1" t="s">
        <v>94</v>
      </c>
      <c r="F750" s="2">
        <v>0</v>
      </c>
      <c r="G750" s="2">
        <v>0</v>
      </c>
      <c r="H750" s="2">
        <v>0</v>
      </c>
      <c r="I750" s="2">
        <v>0</v>
      </c>
      <c r="J750" s="2">
        <v>0</v>
      </c>
      <c r="K750" s="2">
        <v>0</v>
      </c>
      <c r="L750" s="2">
        <v>0</v>
      </c>
      <c r="M750" s="2">
        <v>0</v>
      </c>
      <c r="N750" s="2">
        <v>0</v>
      </c>
      <c r="O750" s="300">
        <v>0</v>
      </c>
      <c r="P750" s="101"/>
      <c r="Q750" s="6">
        <f t="shared" si="22"/>
        <v>0</v>
      </c>
      <c r="R750" s="6">
        <v>0</v>
      </c>
      <c r="S750">
        <v>0</v>
      </c>
      <c r="T750" s="6">
        <f t="shared" si="23"/>
        <v>0</v>
      </c>
    </row>
    <row r="751" spans="1:20" x14ac:dyDescent="0.25">
      <c r="A751" s="1">
        <v>2023</v>
      </c>
      <c r="B751" s="1" t="s">
        <v>11</v>
      </c>
      <c r="C751" s="1">
        <v>101</v>
      </c>
      <c r="D751" s="1" t="s">
        <v>205</v>
      </c>
      <c r="E751" s="1" t="s">
        <v>157</v>
      </c>
      <c r="F751" s="2">
        <v>3452</v>
      </c>
      <c r="G751" s="2">
        <v>0</v>
      </c>
      <c r="H751" s="2">
        <v>0</v>
      </c>
      <c r="I751" s="2">
        <v>3452</v>
      </c>
      <c r="J751" s="2">
        <v>0</v>
      </c>
      <c r="K751" s="2">
        <v>0</v>
      </c>
      <c r="L751" s="2">
        <v>3452</v>
      </c>
      <c r="M751" s="2">
        <v>0</v>
      </c>
      <c r="N751" s="2">
        <v>3452</v>
      </c>
      <c r="O751" s="300">
        <v>0.10730000000000001</v>
      </c>
      <c r="P751" s="101"/>
      <c r="Q751" s="6">
        <f t="shared" si="22"/>
        <v>13808</v>
      </c>
      <c r="R751" s="6">
        <v>13808</v>
      </c>
      <c r="S751">
        <v>13808</v>
      </c>
      <c r="T751" s="6">
        <f t="shared" si="23"/>
        <v>0</v>
      </c>
    </row>
    <row r="752" spans="1:20" x14ac:dyDescent="0.25">
      <c r="A752" s="1">
        <v>2023</v>
      </c>
      <c r="B752" s="1" t="s">
        <v>11</v>
      </c>
      <c r="C752" s="1">
        <v>102</v>
      </c>
      <c r="D752" s="1" t="s">
        <v>206</v>
      </c>
      <c r="E752" s="1" t="s">
        <v>89</v>
      </c>
      <c r="F752" s="2">
        <v>0</v>
      </c>
      <c r="G752" s="2">
        <v>0</v>
      </c>
      <c r="H752" s="2">
        <v>0</v>
      </c>
      <c r="I752" s="2">
        <v>0</v>
      </c>
      <c r="J752" s="2">
        <v>0</v>
      </c>
      <c r="K752" s="2">
        <v>0</v>
      </c>
      <c r="L752" s="2">
        <v>0</v>
      </c>
      <c r="M752" s="2">
        <v>0</v>
      </c>
      <c r="N752" s="2">
        <v>0</v>
      </c>
      <c r="O752" s="300">
        <v>0</v>
      </c>
      <c r="P752" s="101"/>
      <c r="Q752" s="6">
        <f t="shared" si="22"/>
        <v>0</v>
      </c>
      <c r="R752" s="6">
        <v>0</v>
      </c>
      <c r="S752">
        <v>0</v>
      </c>
      <c r="T752" s="6">
        <f t="shared" si="23"/>
        <v>0</v>
      </c>
    </row>
    <row r="753" spans="1:20" x14ac:dyDescent="0.25">
      <c r="A753" s="1">
        <v>2023</v>
      </c>
      <c r="B753" s="1" t="s">
        <v>11</v>
      </c>
      <c r="C753" s="1">
        <v>102</v>
      </c>
      <c r="D753" s="1" t="s">
        <v>206</v>
      </c>
      <c r="E753" s="1" t="s">
        <v>88</v>
      </c>
      <c r="F753" s="2">
        <v>0</v>
      </c>
      <c r="G753" s="2">
        <v>0</v>
      </c>
      <c r="H753" s="2">
        <v>0</v>
      </c>
      <c r="I753" s="2">
        <v>0</v>
      </c>
      <c r="J753" s="2">
        <v>0</v>
      </c>
      <c r="K753" s="2">
        <v>1860</v>
      </c>
      <c r="L753" s="2">
        <v>0</v>
      </c>
      <c r="M753" s="2">
        <v>1860</v>
      </c>
      <c r="N753" s="2">
        <v>1860</v>
      </c>
      <c r="O753" s="300">
        <v>4.0000000000000002E-4</v>
      </c>
      <c r="P753" s="101"/>
      <c r="Q753" s="6">
        <f t="shared" si="22"/>
        <v>5580</v>
      </c>
      <c r="R753" s="6">
        <v>5580</v>
      </c>
      <c r="S753">
        <v>5580</v>
      </c>
      <c r="T753" s="6">
        <f t="shared" si="23"/>
        <v>0</v>
      </c>
    </row>
    <row r="754" spans="1:20" x14ac:dyDescent="0.25">
      <c r="A754" s="1">
        <v>2023</v>
      </c>
      <c r="B754" s="1" t="s">
        <v>11</v>
      </c>
      <c r="C754" s="1">
        <v>102</v>
      </c>
      <c r="D754" s="1" t="s">
        <v>206</v>
      </c>
      <c r="E754" s="1" t="s">
        <v>86</v>
      </c>
      <c r="F754" s="2">
        <v>0</v>
      </c>
      <c r="G754" s="2">
        <v>0</v>
      </c>
      <c r="H754" s="2">
        <v>0</v>
      </c>
      <c r="I754" s="2">
        <v>0</v>
      </c>
      <c r="J754" s="2">
        <v>0</v>
      </c>
      <c r="K754" s="2">
        <v>0</v>
      </c>
      <c r="L754" s="2">
        <v>0</v>
      </c>
      <c r="M754" s="2">
        <v>0</v>
      </c>
      <c r="N754" s="2">
        <v>0</v>
      </c>
      <c r="O754" s="300">
        <v>0</v>
      </c>
      <c r="P754" s="101"/>
      <c r="Q754" s="6">
        <f t="shared" si="22"/>
        <v>0</v>
      </c>
      <c r="R754" s="6">
        <v>0</v>
      </c>
      <c r="S754">
        <v>0</v>
      </c>
      <c r="T754" s="6">
        <f t="shared" si="23"/>
        <v>0</v>
      </c>
    </row>
    <row r="755" spans="1:20" x14ac:dyDescent="0.25">
      <c r="A755" s="1">
        <v>2023</v>
      </c>
      <c r="B755" s="1" t="s">
        <v>11</v>
      </c>
      <c r="C755" s="1">
        <v>102</v>
      </c>
      <c r="D755" s="1" t="s">
        <v>206</v>
      </c>
      <c r="E755" s="1" t="s">
        <v>93</v>
      </c>
      <c r="F755" s="2">
        <v>0</v>
      </c>
      <c r="G755" s="2">
        <v>0</v>
      </c>
      <c r="H755" s="2">
        <v>0</v>
      </c>
      <c r="I755" s="2">
        <v>0</v>
      </c>
      <c r="J755" s="2">
        <v>0</v>
      </c>
      <c r="K755" s="2">
        <v>0</v>
      </c>
      <c r="L755" s="2">
        <v>0</v>
      </c>
      <c r="M755" s="2">
        <v>0</v>
      </c>
      <c r="N755" s="2">
        <v>0</v>
      </c>
      <c r="O755" s="300">
        <v>0</v>
      </c>
      <c r="P755" s="101"/>
      <c r="Q755" s="6">
        <f t="shared" si="22"/>
        <v>0</v>
      </c>
      <c r="R755" s="6">
        <v>0</v>
      </c>
      <c r="S755">
        <v>0</v>
      </c>
      <c r="T755" s="6">
        <f t="shared" si="23"/>
        <v>0</v>
      </c>
    </row>
    <row r="756" spans="1:20" x14ac:dyDescent="0.25">
      <c r="A756" s="1">
        <v>2023</v>
      </c>
      <c r="B756" s="1" t="s">
        <v>11</v>
      </c>
      <c r="C756" s="1">
        <v>102</v>
      </c>
      <c r="D756" s="1" t="s">
        <v>206</v>
      </c>
      <c r="E756" s="1" t="s">
        <v>145</v>
      </c>
      <c r="F756" s="2">
        <v>0</v>
      </c>
      <c r="G756" s="2">
        <v>0</v>
      </c>
      <c r="H756" s="2">
        <v>2114048</v>
      </c>
      <c r="I756" s="2">
        <v>2114048</v>
      </c>
      <c r="J756" s="2">
        <v>0</v>
      </c>
      <c r="K756" s="2">
        <v>1514988</v>
      </c>
      <c r="L756" s="2">
        <v>0</v>
      </c>
      <c r="M756" s="2">
        <v>3629036</v>
      </c>
      <c r="N756" s="2">
        <v>3629036</v>
      </c>
      <c r="O756" s="300">
        <v>0.75339999999999996</v>
      </c>
      <c r="P756" s="101"/>
      <c r="Q756" s="6">
        <f t="shared" si="22"/>
        <v>13001156</v>
      </c>
      <c r="R756" s="6">
        <v>13001156</v>
      </c>
      <c r="S756">
        <v>13001156</v>
      </c>
      <c r="T756" s="6">
        <f t="shared" si="23"/>
        <v>0</v>
      </c>
    </row>
    <row r="757" spans="1:20" x14ac:dyDescent="0.25">
      <c r="A757" s="1">
        <v>2023</v>
      </c>
      <c r="B757" s="1" t="s">
        <v>11</v>
      </c>
      <c r="C757" s="1">
        <v>102</v>
      </c>
      <c r="D757" s="1" t="s">
        <v>206</v>
      </c>
      <c r="E757" s="1" t="s">
        <v>146</v>
      </c>
      <c r="F757" s="2">
        <v>0</v>
      </c>
      <c r="G757" s="2">
        <v>0</v>
      </c>
      <c r="H757" s="2">
        <v>0</v>
      </c>
      <c r="I757" s="2">
        <v>0</v>
      </c>
      <c r="J757" s="2">
        <v>0</v>
      </c>
      <c r="K757" s="2">
        <v>0</v>
      </c>
      <c r="L757" s="2">
        <v>0</v>
      </c>
      <c r="M757" s="2">
        <v>0</v>
      </c>
      <c r="N757" s="2">
        <v>0</v>
      </c>
      <c r="O757" s="300">
        <v>0</v>
      </c>
      <c r="P757" s="101"/>
      <c r="Q757" s="6">
        <f t="shared" si="22"/>
        <v>0</v>
      </c>
      <c r="R757" s="6">
        <v>0</v>
      </c>
      <c r="S757">
        <v>0</v>
      </c>
      <c r="T757" s="6">
        <f t="shared" si="23"/>
        <v>0</v>
      </c>
    </row>
    <row r="758" spans="1:20" x14ac:dyDescent="0.25">
      <c r="A758" s="1">
        <v>2023</v>
      </c>
      <c r="B758" s="1" t="s">
        <v>11</v>
      </c>
      <c r="C758" s="1">
        <v>102</v>
      </c>
      <c r="D758" s="1" t="s">
        <v>206</v>
      </c>
      <c r="E758" s="1" t="s">
        <v>99</v>
      </c>
      <c r="F758" s="2">
        <v>0</v>
      </c>
      <c r="G758" s="2">
        <v>0</v>
      </c>
      <c r="H758" s="2">
        <v>304907</v>
      </c>
      <c r="I758" s="2">
        <v>304907</v>
      </c>
      <c r="J758" s="2">
        <v>0</v>
      </c>
      <c r="K758" s="2">
        <v>0</v>
      </c>
      <c r="L758" s="2">
        <v>0</v>
      </c>
      <c r="M758" s="2">
        <v>304907</v>
      </c>
      <c r="N758" s="2">
        <v>304907</v>
      </c>
      <c r="O758" s="300">
        <v>6.3299999999999995E-2</v>
      </c>
      <c r="P758" s="101"/>
      <c r="Q758" s="6">
        <f t="shared" si="22"/>
        <v>1219628</v>
      </c>
      <c r="R758" s="6">
        <v>1219628</v>
      </c>
      <c r="S758">
        <v>1219628</v>
      </c>
      <c r="T758" s="6">
        <f t="shared" si="23"/>
        <v>0</v>
      </c>
    </row>
    <row r="759" spans="1:20" x14ac:dyDescent="0.25">
      <c r="A759" s="1">
        <v>2023</v>
      </c>
      <c r="B759" s="1" t="s">
        <v>11</v>
      </c>
      <c r="C759" s="1">
        <v>102</v>
      </c>
      <c r="D759" s="1" t="s">
        <v>206</v>
      </c>
      <c r="E759" s="1" t="s">
        <v>147</v>
      </c>
      <c r="F759" s="2">
        <v>0</v>
      </c>
      <c r="G759" s="2">
        <v>0</v>
      </c>
      <c r="H759" s="2">
        <v>0</v>
      </c>
      <c r="I759" s="2">
        <v>0</v>
      </c>
      <c r="J759" s="2">
        <v>0</v>
      </c>
      <c r="K759" s="2">
        <v>0</v>
      </c>
      <c r="L759" s="2">
        <v>0</v>
      </c>
      <c r="M759" s="2">
        <v>0</v>
      </c>
      <c r="N759" s="2">
        <v>0</v>
      </c>
      <c r="O759" s="300">
        <v>0</v>
      </c>
      <c r="P759" s="101"/>
      <c r="Q759" s="6">
        <f t="shared" si="22"/>
        <v>0</v>
      </c>
      <c r="R759" s="6">
        <v>0</v>
      </c>
      <c r="S759">
        <v>0</v>
      </c>
      <c r="T759" s="6">
        <f t="shared" si="23"/>
        <v>0</v>
      </c>
    </row>
    <row r="760" spans="1:20" x14ac:dyDescent="0.25">
      <c r="A760" s="1">
        <v>2023</v>
      </c>
      <c r="B760" s="1" t="s">
        <v>11</v>
      </c>
      <c r="C760" s="1">
        <v>102</v>
      </c>
      <c r="D760" s="1" t="s">
        <v>206</v>
      </c>
      <c r="E760" s="1" t="s">
        <v>148</v>
      </c>
      <c r="F760" s="2">
        <v>0</v>
      </c>
      <c r="G760" s="2">
        <v>0</v>
      </c>
      <c r="H760" s="2">
        <v>0</v>
      </c>
      <c r="I760" s="2">
        <v>0</v>
      </c>
      <c r="J760" s="2">
        <v>0</v>
      </c>
      <c r="K760" s="2">
        <v>0</v>
      </c>
      <c r="L760" s="2">
        <v>0</v>
      </c>
      <c r="M760" s="2">
        <v>0</v>
      </c>
      <c r="N760" s="2">
        <v>0</v>
      </c>
      <c r="O760" s="300">
        <v>0</v>
      </c>
      <c r="P760" s="101"/>
      <c r="Q760" s="6">
        <f t="shared" si="22"/>
        <v>0</v>
      </c>
      <c r="R760" s="6">
        <v>0</v>
      </c>
      <c r="S760">
        <v>0</v>
      </c>
      <c r="T760" s="6">
        <f t="shared" si="23"/>
        <v>0</v>
      </c>
    </row>
    <row r="761" spans="1:20" x14ac:dyDescent="0.25">
      <c r="A761" s="1">
        <v>2023</v>
      </c>
      <c r="B761" s="1" t="s">
        <v>11</v>
      </c>
      <c r="C761" s="1">
        <v>102</v>
      </c>
      <c r="D761" s="1" t="s">
        <v>206</v>
      </c>
      <c r="E761" s="1" t="s">
        <v>149</v>
      </c>
      <c r="F761" s="2">
        <v>0</v>
      </c>
      <c r="G761" s="2">
        <v>0</v>
      </c>
      <c r="H761" s="2">
        <v>0</v>
      </c>
      <c r="I761" s="2">
        <v>0</v>
      </c>
      <c r="J761" s="2">
        <v>0</v>
      </c>
      <c r="K761" s="2">
        <v>0</v>
      </c>
      <c r="L761" s="2">
        <v>0</v>
      </c>
      <c r="M761" s="2">
        <v>0</v>
      </c>
      <c r="N761" s="2">
        <v>0</v>
      </c>
      <c r="O761" s="300">
        <v>0</v>
      </c>
      <c r="P761" s="101"/>
      <c r="Q761" s="6">
        <f t="shared" si="22"/>
        <v>0</v>
      </c>
      <c r="R761" s="6">
        <v>0</v>
      </c>
      <c r="S761">
        <v>0</v>
      </c>
      <c r="T761" s="6">
        <f t="shared" si="23"/>
        <v>0</v>
      </c>
    </row>
    <row r="762" spans="1:20" x14ac:dyDescent="0.25">
      <c r="A762" s="1">
        <v>2023</v>
      </c>
      <c r="B762" s="1" t="s">
        <v>11</v>
      </c>
      <c r="C762" s="1">
        <v>102</v>
      </c>
      <c r="D762" s="1" t="s">
        <v>206</v>
      </c>
      <c r="E762" s="1" t="s">
        <v>150</v>
      </c>
      <c r="F762" s="2">
        <v>0</v>
      </c>
      <c r="G762" s="2">
        <v>0</v>
      </c>
      <c r="H762" s="2">
        <v>0</v>
      </c>
      <c r="I762" s="2">
        <v>0</v>
      </c>
      <c r="J762" s="2">
        <v>0</v>
      </c>
      <c r="K762" s="2">
        <v>49331</v>
      </c>
      <c r="L762" s="2">
        <v>0</v>
      </c>
      <c r="M762" s="2">
        <v>49331</v>
      </c>
      <c r="N762" s="2">
        <v>49331</v>
      </c>
      <c r="O762" s="300">
        <v>1.0200000000000001E-2</v>
      </c>
      <c r="P762" s="101"/>
      <c r="Q762" s="6">
        <f t="shared" si="22"/>
        <v>147993</v>
      </c>
      <c r="R762" s="6">
        <v>147993</v>
      </c>
      <c r="S762">
        <v>147993</v>
      </c>
      <c r="T762" s="6">
        <f t="shared" si="23"/>
        <v>0</v>
      </c>
    </row>
    <row r="763" spans="1:20" x14ac:dyDescent="0.25">
      <c r="A763" s="1">
        <v>2023</v>
      </c>
      <c r="B763" s="1" t="s">
        <v>11</v>
      </c>
      <c r="C763" s="1">
        <v>102</v>
      </c>
      <c r="D763" s="1" t="s">
        <v>206</v>
      </c>
      <c r="E763" s="1" t="s">
        <v>151</v>
      </c>
      <c r="F763" s="2">
        <v>0</v>
      </c>
      <c r="G763" s="2">
        <v>0</v>
      </c>
      <c r="H763" s="2">
        <v>0</v>
      </c>
      <c r="I763" s="2">
        <v>0</v>
      </c>
      <c r="J763" s="2">
        <v>0</v>
      </c>
      <c r="K763" s="2">
        <v>0</v>
      </c>
      <c r="L763" s="2">
        <v>0</v>
      </c>
      <c r="M763" s="2">
        <v>0</v>
      </c>
      <c r="N763" s="2">
        <v>0</v>
      </c>
      <c r="O763" s="300">
        <v>0</v>
      </c>
      <c r="P763" s="101"/>
      <c r="Q763" s="6">
        <f t="shared" si="22"/>
        <v>0</v>
      </c>
      <c r="R763" s="6">
        <v>0</v>
      </c>
      <c r="S763">
        <v>0</v>
      </c>
      <c r="T763" s="6">
        <f t="shared" si="23"/>
        <v>0</v>
      </c>
    </row>
    <row r="764" spans="1:20" x14ac:dyDescent="0.25">
      <c r="A764" s="1">
        <v>2023</v>
      </c>
      <c r="B764" s="1" t="s">
        <v>11</v>
      </c>
      <c r="C764" s="1">
        <v>102</v>
      </c>
      <c r="D764" s="1" t="s">
        <v>206</v>
      </c>
      <c r="E764" s="1" t="s">
        <v>152</v>
      </c>
      <c r="F764" s="2">
        <v>0</v>
      </c>
      <c r="G764" s="2">
        <v>0</v>
      </c>
      <c r="H764" s="2">
        <v>0</v>
      </c>
      <c r="I764" s="2">
        <v>0</v>
      </c>
      <c r="J764" s="2">
        <v>0</v>
      </c>
      <c r="K764" s="2">
        <v>0</v>
      </c>
      <c r="L764" s="2">
        <v>0</v>
      </c>
      <c r="M764" s="2">
        <v>0</v>
      </c>
      <c r="N764" s="2">
        <v>0</v>
      </c>
      <c r="O764" s="300">
        <v>0</v>
      </c>
      <c r="P764" s="101"/>
      <c r="Q764" s="6">
        <f t="shared" si="22"/>
        <v>0</v>
      </c>
      <c r="R764" s="6">
        <v>0</v>
      </c>
      <c r="S764">
        <v>0</v>
      </c>
      <c r="T764" s="6">
        <f t="shared" si="23"/>
        <v>0</v>
      </c>
    </row>
    <row r="765" spans="1:20" x14ac:dyDescent="0.25">
      <c r="A765" s="1">
        <v>2023</v>
      </c>
      <c r="B765" s="1" t="s">
        <v>11</v>
      </c>
      <c r="C765" s="1">
        <v>102</v>
      </c>
      <c r="D765" s="1" t="s">
        <v>206</v>
      </c>
      <c r="E765" s="1" t="s">
        <v>94</v>
      </c>
      <c r="F765" s="2">
        <v>0</v>
      </c>
      <c r="G765" s="2">
        <v>0</v>
      </c>
      <c r="H765" s="2">
        <v>0</v>
      </c>
      <c r="I765" s="2">
        <v>0</v>
      </c>
      <c r="J765" s="2">
        <v>0</v>
      </c>
      <c r="K765" s="2">
        <v>541125</v>
      </c>
      <c r="L765" s="2">
        <v>0</v>
      </c>
      <c r="M765" s="2">
        <v>541125</v>
      </c>
      <c r="N765" s="2">
        <v>541125</v>
      </c>
      <c r="O765" s="300">
        <v>0.1123</v>
      </c>
      <c r="P765" s="101"/>
      <c r="Q765" s="6">
        <f t="shared" si="22"/>
        <v>1623375</v>
      </c>
      <c r="R765" s="6">
        <v>1623375</v>
      </c>
      <c r="S765">
        <v>1623375</v>
      </c>
      <c r="T765" s="6">
        <f t="shared" si="23"/>
        <v>0</v>
      </c>
    </row>
    <row r="766" spans="1:20" x14ac:dyDescent="0.25">
      <c r="A766" s="1">
        <v>2023</v>
      </c>
      <c r="B766" s="1" t="s">
        <v>11</v>
      </c>
      <c r="C766" s="1">
        <v>102</v>
      </c>
      <c r="D766" s="1" t="s">
        <v>206</v>
      </c>
      <c r="E766" s="1" t="s">
        <v>157</v>
      </c>
      <c r="F766" s="2">
        <v>290773</v>
      </c>
      <c r="G766" s="2">
        <v>0</v>
      </c>
      <c r="H766" s="2">
        <v>0</v>
      </c>
      <c r="I766" s="2">
        <v>290773</v>
      </c>
      <c r="J766" s="2">
        <v>0</v>
      </c>
      <c r="K766" s="2">
        <v>0</v>
      </c>
      <c r="L766" s="2">
        <v>290773</v>
      </c>
      <c r="M766" s="2">
        <v>0</v>
      </c>
      <c r="N766" s="2">
        <v>290773</v>
      </c>
      <c r="O766" s="300">
        <v>6.0400000000000002E-2</v>
      </c>
      <c r="P766" s="101"/>
      <c r="Q766" s="6">
        <f t="shared" si="22"/>
        <v>1163092</v>
      </c>
      <c r="R766" s="6">
        <v>1163092</v>
      </c>
      <c r="S766">
        <v>1163092</v>
      </c>
      <c r="T766" s="6">
        <f t="shared" si="23"/>
        <v>0</v>
      </c>
    </row>
    <row r="767" spans="1:20" x14ac:dyDescent="0.25">
      <c r="A767" s="1">
        <v>2023</v>
      </c>
      <c r="B767" s="1" t="s">
        <v>11</v>
      </c>
      <c r="C767" s="1">
        <v>103</v>
      </c>
      <c r="D767" s="1" t="s">
        <v>207</v>
      </c>
      <c r="E767" s="1" t="s">
        <v>89</v>
      </c>
      <c r="F767" s="2">
        <v>0</v>
      </c>
      <c r="G767" s="2">
        <v>0</v>
      </c>
      <c r="H767" s="2">
        <v>0</v>
      </c>
      <c r="I767" s="2">
        <v>0</v>
      </c>
      <c r="J767" s="2">
        <v>0</v>
      </c>
      <c r="K767" s="2">
        <v>0</v>
      </c>
      <c r="L767" s="2">
        <v>0</v>
      </c>
      <c r="M767" s="2">
        <v>0</v>
      </c>
      <c r="N767" s="2">
        <v>0</v>
      </c>
      <c r="O767" s="300">
        <v>0</v>
      </c>
      <c r="P767" s="101"/>
      <c r="Q767" s="6">
        <f t="shared" si="22"/>
        <v>0</v>
      </c>
      <c r="R767" s="6">
        <v>0</v>
      </c>
      <c r="S767">
        <v>0</v>
      </c>
      <c r="T767" s="6">
        <f t="shared" si="23"/>
        <v>0</v>
      </c>
    </row>
    <row r="768" spans="1:20" x14ac:dyDescent="0.25">
      <c r="A768" s="1">
        <v>2023</v>
      </c>
      <c r="B768" s="1" t="s">
        <v>11</v>
      </c>
      <c r="C768" s="1">
        <v>103</v>
      </c>
      <c r="D768" s="1" t="s">
        <v>207</v>
      </c>
      <c r="E768" s="1" t="s">
        <v>88</v>
      </c>
      <c r="F768" s="2">
        <v>0</v>
      </c>
      <c r="G768" s="2">
        <v>0</v>
      </c>
      <c r="H768" s="2">
        <v>0</v>
      </c>
      <c r="I768" s="2">
        <v>0</v>
      </c>
      <c r="J768" s="2">
        <v>0</v>
      </c>
      <c r="K768" s="2">
        <v>0</v>
      </c>
      <c r="L768" s="2">
        <v>0</v>
      </c>
      <c r="M768" s="2">
        <v>0</v>
      </c>
      <c r="N768" s="2">
        <v>0</v>
      </c>
      <c r="O768" s="300">
        <v>0</v>
      </c>
      <c r="P768" s="101"/>
      <c r="Q768" s="6">
        <f t="shared" si="22"/>
        <v>0</v>
      </c>
      <c r="R768" s="6">
        <v>0</v>
      </c>
      <c r="S768">
        <v>0</v>
      </c>
      <c r="T768" s="6">
        <f t="shared" si="23"/>
        <v>0</v>
      </c>
    </row>
    <row r="769" spans="1:20" x14ac:dyDescent="0.25">
      <c r="A769" s="1">
        <v>2023</v>
      </c>
      <c r="B769" s="1" t="s">
        <v>11</v>
      </c>
      <c r="C769" s="1">
        <v>103</v>
      </c>
      <c r="D769" s="1" t="s">
        <v>207</v>
      </c>
      <c r="E769" s="1" t="s">
        <v>86</v>
      </c>
      <c r="F769" s="2">
        <v>0</v>
      </c>
      <c r="G769" s="2">
        <v>0</v>
      </c>
      <c r="H769" s="2">
        <v>0</v>
      </c>
      <c r="I769" s="2">
        <v>0</v>
      </c>
      <c r="J769" s="2">
        <v>0</v>
      </c>
      <c r="K769" s="2">
        <v>0</v>
      </c>
      <c r="L769" s="2">
        <v>0</v>
      </c>
      <c r="M769" s="2">
        <v>0</v>
      </c>
      <c r="N769" s="2">
        <v>0</v>
      </c>
      <c r="O769" s="300">
        <v>0</v>
      </c>
      <c r="P769" s="101"/>
      <c r="Q769" s="6">
        <f t="shared" si="22"/>
        <v>0</v>
      </c>
      <c r="R769" s="6">
        <v>0</v>
      </c>
      <c r="S769">
        <v>0</v>
      </c>
      <c r="T769" s="6">
        <f t="shared" si="23"/>
        <v>0</v>
      </c>
    </row>
    <row r="770" spans="1:20" x14ac:dyDescent="0.25">
      <c r="A770" s="1">
        <v>2023</v>
      </c>
      <c r="B770" s="1" t="s">
        <v>11</v>
      </c>
      <c r="C770" s="1">
        <v>103</v>
      </c>
      <c r="D770" s="1" t="s">
        <v>207</v>
      </c>
      <c r="E770" s="1" t="s">
        <v>93</v>
      </c>
      <c r="F770" s="2">
        <v>0</v>
      </c>
      <c r="G770" s="2">
        <v>0</v>
      </c>
      <c r="H770" s="2">
        <v>0</v>
      </c>
      <c r="I770" s="2">
        <v>0</v>
      </c>
      <c r="J770" s="2">
        <v>0</v>
      </c>
      <c r="K770" s="2">
        <v>0</v>
      </c>
      <c r="L770" s="2">
        <v>0</v>
      </c>
      <c r="M770" s="2">
        <v>0</v>
      </c>
      <c r="N770" s="2">
        <v>0</v>
      </c>
      <c r="O770" s="300">
        <v>0</v>
      </c>
      <c r="P770" s="101"/>
      <c r="Q770" s="6">
        <f t="shared" si="22"/>
        <v>0</v>
      </c>
      <c r="R770" s="6">
        <v>0</v>
      </c>
      <c r="S770">
        <v>0</v>
      </c>
      <c r="T770" s="6">
        <f t="shared" si="23"/>
        <v>0</v>
      </c>
    </row>
    <row r="771" spans="1:20" x14ac:dyDescent="0.25">
      <c r="A771" s="1">
        <v>2023</v>
      </c>
      <c r="B771" s="1" t="s">
        <v>11</v>
      </c>
      <c r="C771" s="1">
        <v>103</v>
      </c>
      <c r="D771" s="1" t="s">
        <v>207</v>
      </c>
      <c r="E771" s="1" t="s">
        <v>145</v>
      </c>
      <c r="F771" s="2">
        <v>0</v>
      </c>
      <c r="G771" s="2">
        <v>0</v>
      </c>
      <c r="H771" s="2">
        <v>81474</v>
      </c>
      <c r="I771" s="2">
        <v>81474</v>
      </c>
      <c r="J771" s="2">
        <v>0</v>
      </c>
      <c r="K771" s="2">
        <v>0</v>
      </c>
      <c r="L771" s="2">
        <v>0</v>
      </c>
      <c r="M771" s="2">
        <v>81474</v>
      </c>
      <c r="N771" s="2">
        <v>81474</v>
      </c>
      <c r="O771" s="300">
        <v>0.7802</v>
      </c>
      <c r="P771" s="101"/>
      <c r="Q771" s="6">
        <f t="shared" ref="Q771:Q834" si="24">SUM(F771:N771)</f>
        <v>325896</v>
      </c>
      <c r="R771" s="6">
        <v>325896</v>
      </c>
      <c r="S771">
        <v>325896</v>
      </c>
      <c r="T771" s="6">
        <f t="shared" ref="T771:T834" si="25">Q771-R771</f>
        <v>0</v>
      </c>
    </row>
    <row r="772" spans="1:20" x14ac:dyDescent="0.25">
      <c r="A772" s="1">
        <v>2023</v>
      </c>
      <c r="B772" s="1" t="s">
        <v>11</v>
      </c>
      <c r="C772" s="1">
        <v>103</v>
      </c>
      <c r="D772" s="1" t="s">
        <v>207</v>
      </c>
      <c r="E772" s="1" t="s">
        <v>146</v>
      </c>
      <c r="F772" s="2">
        <v>0</v>
      </c>
      <c r="G772" s="2">
        <v>0</v>
      </c>
      <c r="H772" s="2">
        <v>0</v>
      </c>
      <c r="I772" s="2">
        <v>0</v>
      </c>
      <c r="J772" s="2">
        <v>0</v>
      </c>
      <c r="K772" s="2">
        <v>0</v>
      </c>
      <c r="L772" s="2">
        <v>0</v>
      </c>
      <c r="M772" s="2">
        <v>0</v>
      </c>
      <c r="N772" s="2">
        <v>0</v>
      </c>
      <c r="O772" s="300">
        <v>0</v>
      </c>
      <c r="P772" s="101"/>
      <c r="Q772" s="6">
        <f t="shared" si="24"/>
        <v>0</v>
      </c>
      <c r="R772" s="6">
        <v>0</v>
      </c>
      <c r="S772">
        <v>0</v>
      </c>
      <c r="T772" s="6">
        <f t="shared" si="25"/>
        <v>0</v>
      </c>
    </row>
    <row r="773" spans="1:20" x14ac:dyDescent="0.25">
      <c r="A773" s="1">
        <v>2023</v>
      </c>
      <c r="B773" s="1" t="s">
        <v>11</v>
      </c>
      <c r="C773" s="1">
        <v>103</v>
      </c>
      <c r="D773" s="1" t="s">
        <v>207</v>
      </c>
      <c r="E773" s="1" t="s">
        <v>99</v>
      </c>
      <c r="F773" s="2">
        <v>0</v>
      </c>
      <c r="G773" s="2">
        <v>0</v>
      </c>
      <c r="H773" s="2">
        <v>11751</v>
      </c>
      <c r="I773" s="2">
        <v>11751</v>
      </c>
      <c r="J773" s="2">
        <v>0</v>
      </c>
      <c r="K773" s="2">
        <v>0</v>
      </c>
      <c r="L773" s="2">
        <v>0</v>
      </c>
      <c r="M773" s="2">
        <v>11751</v>
      </c>
      <c r="N773" s="2">
        <v>11751</v>
      </c>
      <c r="O773" s="300">
        <v>0.1125</v>
      </c>
      <c r="P773" s="101"/>
      <c r="Q773" s="6">
        <f t="shared" si="24"/>
        <v>47004</v>
      </c>
      <c r="R773" s="6">
        <v>47004</v>
      </c>
      <c r="S773">
        <v>47004</v>
      </c>
      <c r="T773" s="6">
        <f t="shared" si="25"/>
        <v>0</v>
      </c>
    </row>
    <row r="774" spans="1:20" x14ac:dyDescent="0.25">
      <c r="A774" s="1">
        <v>2023</v>
      </c>
      <c r="B774" s="1" t="s">
        <v>11</v>
      </c>
      <c r="C774" s="1">
        <v>103</v>
      </c>
      <c r="D774" s="1" t="s">
        <v>207</v>
      </c>
      <c r="E774" s="1" t="s">
        <v>147</v>
      </c>
      <c r="F774" s="2">
        <v>0</v>
      </c>
      <c r="G774" s="2">
        <v>0</v>
      </c>
      <c r="H774" s="2">
        <v>0</v>
      </c>
      <c r="I774" s="2">
        <v>0</v>
      </c>
      <c r="J774" s="2">
        <v>0</v>
      </c>
      <c r="K774" s="2">
        <v>0</v>
      </c>
      <c r="L774" s="2">
        <v>0</v>
      </c>
      <c r="M774" s="2">
        <v>0</v>
      </c>
      <c r="N774" s="2">
        <v>0</v>
      </c>
      <c r="O774" s="300">
        <v>0</v>
      </c>
      <c r="P774" s="101"/>
      <c r="Q774" s="6">
        <f t="shared" si="24"/>
        <v>0</v>
      </c>
      <c r="R774" s="6">
        <v>0</v>
      </c>
      <c r="S774">
        <v>0</v>
      </c>
      <c r="T774" s="6">
        <f t="shared" si="25"/>
        <v>0</v>
      </c>
    </row>
    <row r="775" spans="1:20" x14ac:dyDescent="0.25">
      <c r="A775" s="1">
        <v>2023</v>
      </c>
      <c r="B775" s="1" t="s">
        <v>11</v>
      </c>
      <c r="C775" s="1">
        <v>103</v>
      </c>
      <c r="D775" s="1" t="s">
        <v>207</v>
      </c>
      <c r="E775" s="1" t="s">
        <v>148</v>
      </c>
      <c r="F775" s="2">
        <v>0</v>
      </c>
      <c r="G775" s="2">
        <v>0</v>
      </c>
      <c r="H775" s="2">
        <v>0</v>
      </c>
      <c r="I775" s="2">
        <v>0</v>
      </c>
      <c r="J775" s="2">
        <v>0</v>
      </c>
      <c r="K775" s="2">
        <v>0</v>
      </c>
      <c r="L775" s="2">
        <v>0</v>
      </c>
      <c r="M775" s="2">
        <v>0</v>
      </c>
      <c r="N775" s="2">
        <v>0</v>
      </c>
      <c r="O775" s="300">
        <v>0</v>
      </c>
      <c r="P775" s="101"/>
      <c r="Q775" s="6">
        <f t="shared" si="24"/>
        <v>0</v>
      </c>
      <c r="R775" s="6">
        <v>0</v>
      </c>
      <c r="S775">
        <v>0</v>
      </c>
      <c r="T775" s="6">
        <f t="shared" si="25"/>
        <v>0</v>
      </c>
    </row>
    <row r="776" spans="1:20" x14ac:dyDescent="0.25">
      <c r="A776" s="1">
        <v>2023</v>
      </c>
      <c r="B776" s="1" t="s">
        <v>11</v>
      </c>
      <c r="C776" s="1">
        <v>103</v>
      </c>
      <c r="D776" s="1" t="s">
        <v>207</v>
      </c>
      <c r="E776" s="1" t="s">
        <v>149</v>
      </c>
      <c r="F776" s="2">
        <v>0</v>
      </c>
      <c r="G776" s="2">
        <v>0</v>
      </c>
      <c r="H776" s="2">
        <v>0</v>
      </c>
      <c r="I776" s="2">
        <v>0</v>
      </c>
      <c r="J776" s="2">
        <v>0</v>
      </c>
      <c r="K776" s="2">
        <v>0</v>
      </c>
      <c r="L776" s="2">
        <v>0</v>
      </c>
      <c r="M776" s="2">
        <v>0</v>
      </c>
      <c r="N776" s="2">
        <v>0</v>
      </c>
      <c r="O776" s="300">
        <v>0</v>
      </c>
      <c r="P776" s="101"/>
      <c r="Q776" s="6">
        <f t="shared" si="24"/>
        <v>0</v>
      </c>
      <c r="R776" s="6">
        <v>0</v>
      </c>
      <c r="S776">
        <v>0</v>
      </c>
      <c r="T776" s="6">
        <f t="shared" si="25"/>
        <v>0</v>
      </c>
    </row>
    <row r="777" spans="1:20" x14ac:dyDescent="0.25">
      <c r="A777" s="1">
        <v>2023</v>
      </c>
      <c r="B777" s="1" t="s">
        <v>11</v>
      </c>
      <c r="C777" s="1">
        <v>103</v>
      </c>
      <c r="D777" s="1" t="s">
        <v>207</v>
      </c>
      <c r="E777" s="1" t="s">
        <v>150</v>
      </c>
      <c r="F777" s="2">
        <v>0</v>
      </c>
      <c r="G777" s="2">
        <v>0</v>
      </c>
      <c r="H777" s="2">
        <v>0</v>
      </c>
      <c r="I777" s="2">
        <v>0</v>
      </c>
      <c r="J777" s="2">
        <v>0</v>
      </c>
      <c r="K777" s="2">
        <v>0</v>
      </c>
      <c r="L777" s="2">
        <v>0</v>
      </c>
      <c r="M777" s="2">
        <v>0</v>
      </c>
      <c r="N777" s="2">
        <v>0</v>
      </c>
      <c r="O777" s="300">
        <v>0</v>
      </c>
      <c r="P777" s="101"/>
      <c r="Q777" s="6">
        <f t="shared" si="24"/>
        <v>0</v>
      </c>
      <c r="R777" s="6">
        <v>0</v>
      </c>
      <c r="S777">
        <v>0</v>
      </c>
      <c r="T777" s="6">
        <f t="shared" si="25"/>
        <v>0</v>
      </c>
    </row>
    <row r="778" spans="1:20" x14ac:dyDescent="0.25">
      <c r="A778" s="1">
        <v>2023</v>
      </c>
      <c r="B778" s="1" t="s">
        <v>11</v>
      </c>
      <c r="C778" s="1">
        <v>103</v>
      </c>
      <c r="D778" s="1" t="s">
        <v>207</v>
      </c>
      <c r="E778" s="1" t="s">
        <v>151</v>
      </c>
      <c r="F778" s="2">
        <v>0</v>
      </c>
      <c r="G778" s="2">
        <v>0</v>
      </c>
      <c r="H778" s="2">
        <v>0</v>
      </c>
      <c r="I778" s="2">
        <v>0</v>
      </c>
      <c r="J778" s="2">
        <v>0</v>
      </c>
      <c r="K778" s="2">
        <v>0</v>
      </c>
      <c r="L778" s="2">
        <v>0</v>
      </c>
      <c r="M778" s="2">
        <v>0</v>
      </c>
      <c r="N778" s="2">
        <v>0</v>
      </c>
      <c r="O778" s="300">
        <v>0</v>
      </c>
      <c r="P778" s="101"/>
      <c r="Q778" s="6">
        <f t="shared" si="24"/>
        <v>0</v>
      </c>
      <c r="R778" s="6">
        <v>0</v>
      </c>
      <c r="S778">
        <v>0</v>
      </c>
      <c r="T778" s="6">
        <f t="shared" si="25"/>
        <v>0</v>
      </c>
    </row>
    <row r="779" spans="1:20" x14ac:dyDescent="0.25">
      <c r="A779" s="1">
        <v>2023</v>
      </c>
      <c r="B779" s="1" t="s">
        <v>11</v>
      </c>
      <c r="C779" s="1">
        <v>103</v>
      </c>
      <c r="D779" s="1" t="s">
        <v>207</v>
      </c>
      <c r="E779" s="1" t="s">
        <v>152</v>
      </c>
      <c r="F779" s="2">
        <v>0</v>
      </c>
      <c r="G779" s="2">
        <v>0</v>
      </c>
      <c r="H779" s="2">
        <v>0</v>
      </c>
      <c r="I779" s="2">
        <v>0</v>
      </c>
      <c r="J779" s="2">
        <v>0</v>
      </c>
      <c r="K779" s="2">
        <v>0</v>
      </c>
      <c r="L779" s="2">
        <v>0</v>
      </c>
      <c r="M779" s="2">
        <v>0</v>
      </c>
      <c r="N779" s="2">
        <v>0</v>
      </c>
      <c r="O779" s="300">
        <v>0</v>
      </c>
      <c r="P779" s="101"/>
      <c r="Q779" s="6">
        <f t="shared" si="24"/>
        <v>0</v>
      </c>
      <c r="R779" s="6">
        <v>0</v>
      </c>
      <c r="S779">
        <v>0</v>
      </c>
      <c r="T779" s="6">
        <f t="shared" si="25"/>
        <v>0</v>
      </c>
    </row>
    <row r="780" spans="1:20" x14ac:dyDescent="0.25">
      <c r="A780" s="1">
        <v>2023</v>
      </c>
      <c r="B780" s="1" t="s">
        <v>11</v>
      </c>
      <c r="C780" s="1">
        <v>103</v>
      </c>
      <c r="D780" s="1" t="s">
        <v>207</v>
      </c>
      <c r="E780" s="1" t="s">
        <v>94</v>
      </c>
      <c r="F780" s="2">
        <v>0</v>
      </c>
      <c r="G780" s="2">
        <v>0</v>
      </c>
      <c r="H780" s="2">
        <v>0</v>
      </c>
      <c r="I780" s="2">
        <v>0</v>
      </c>
      <c r="J780" s="2">
        <v>0</v>
      </c>
      <c r="K780" s="2">
        <v>0</v>
      </c>
      <c r="L780" s="2">
        <v>0</v>
      </c>
      <c r="M780" s="2">
        <v>0</v>
      </c>
      <c r="N780" s="2">
        <v>0</v>
      </c>
      <c r="O780" s="300">
        <v>0</v>
      </c>
      <c r="P780" s="101"/>
      <c r="Q780" s="6">
        <f t="shared" si="24"/>
        <v>0</v>
      </c>
      <c r="R780" s="6">
        <v>0</v>
      </c>
      <c r="S780">
        <v>0</v>
      </c>
      <c r="T780" s="6">
        <f t="shared" si="25"/>
        <v>0</v>
      </c>
    </row>
    <row r="781" spans="1:20" x14ac:dyDescent="0.25">
      <c r="A781" s="1">
        <v>2023</v>
      </c>
      <c r="B781" s="1" t="s">
        <v>11</v>
      </c>
      <c r="C781" s="1">
        <v>103</v>
      </c>
      <c r="D781" s="1" t="s">
        <v>207</v>
      </c>
      <c r="E781" s="1" t="s">
        <v>157</v>
      </c>
      <c r="F781" s="2">
        <v>11206</v>
      </c>
      <c r="G781" s="2">
        <v>0</v>
      </c>
      <c r="H781" s="2">
        <v>0</v>
      </c>
      <c r="I781" s="2">
        <v>11206</v>
      </c>
      <c r="J781" s="2">
        <v>0</v>
      </c>
      <c r="K781" s="2">
        <v>0</v>
      </c>
      <c r="L781" s="2">
        <v>11206</v>
      </c>
      <c r="M781" s="2">
        <v>0</v>
      </c>
      <c r="N781" s="2">
        <v>11206</v>
      </c>
      <c r="O781" s="300">
        <v>0.10730000000000001</v>
      </c>
      <c r="P781" s="101"/>
      <c r="Q781" s="6">
        <f t="shared" si="24"/>
        <v>44824</v>
      </c>
      <c r="R781" s="6">
        <v>44824</v>
      </c>
      <c r="S781">
        <v>44824</v>
      </c>
      <c r="T781" s="6">
        <f t="shared" si="25"/>
        <v>0</v>
      </c>
    </row>
    <row r="782" spans="1:20" x14ac:dyDescent="0.25">
      <c r="A782" s="1">
        <v>2023</v>
      </c>
      <c r="B782" s="1" t="s">
        <v>11</v>
      </c>
      <c r="C782" s="1">
        <v>106</v>
      </c>
      <c r="D782" s="1" t="s">
        <v>208</v>
      </c>
      <c r="E782" s="1" t="s">
        <v>89</v>
      </c>
      <c r="F782" s="2">
        <v>0</v>
      </c>
      <c r="G782" s="2">
        <v>0</v>
      </c>
      <c r="H782" s="2">
        <v>0</v>
      </c>
      <c r="I782" s="2">
        <v>0</v>
      </c>
      <c r="J782" s="2">
        <v>0</v>
      </c>
      <c r="K782" s="2">
        <v>0</v>
      </c>
      <c r="L782" s="2">
        <v>0</v>
      </c>
      <c r="M782" s="2">
        <v>0</v>
      </c>
      <c r="N782" s="2">
        <v>0</v>
      </c>
      <c r="O782" s="300">
        <v>0</v>
      </c>
      <c r="P782" s="101"/>
      <c r="Q782" s="6">
        <f t="shared" si="24"/>
        <v>0</v>
      </c>
      <c r="R782" s="6">
        <v>0</v>
      </c>
      <c r="S782">
        <v>0</v>
      </c>
      <c r="T782" s="6">
        <f t="shared" si="25"/>
        <v>0</v>
      </c>
    </row>
    <row r="783" spans="1:20" x14ac:dyDescent="0.25">
      <c r="A783" s="1">
        <v>2023</v>
      </c>
      <c r="B783" s="1" t="s">
        <v>11</v>
      </c>
      <c r="C783" s="1">
        <v>106</v>
      </c>
      <c r="D783" s="1" t="s">
        <v>208</v>
      </c>
      <c r="E783" s="1" t="s">
        <v>88</v>
      </c>
      <c r="F783" s="2">
        <v>0</v>
      </c>
      <c r="G783" s="2">
        <v>0</v>
      </c>
      <c r="H783" s="2">
        <v>0</v>
      </c>
      <c r="I783" s="2">
        <v>0</v>
      </c>
      <c r="J783" s="2">
        <v>0</v>
      </c>
      <c r="K783" s="2">
        <v>0</v>
      </c>
      <c r="L783" s="2">
        <v>0</v>
      </c>
      <c r="M783" s="2">
        <v>0</v>
      </c>
      <c r="N783" s="2">
        <v>0</v>
      </c>
      <c r="O783" s="300">
        <v>0</v>
      </c>
      <c r="P783" s="101"/>
      <c r="Q783" s="6">
        <f t="shared" si="24"/>
        <v>0</v>
      </c>
      <c r="R783" s="6">
        <v>0</v>
      </c>
      <c r="S783">
        <v>0</v>
      </c>
      <c r="T783" s="6">
        <f t="shared" si="25"/>
        <v>0</v>
      </c>
    </row>
    <row r="784" spans="1:20" x14ac:dyDescent="0.25">
      <c r="A784" s="1">
        <v>2023</v>
      </c>
      <c r="B784" s="1" t="s">
        <v>11</v>
      </c>
      <c r="C784" s="1">
        <v>106</v>
      </c>
      <c r="D784" s="1" t="s">
        <v>208</v>
      </c>
      <c r="E784" s="1" t="s">
        <v>86</v>
      </c>
      <c r="F784" s="2">
        <v>0</v>
      </c>
      <c r="G784" s="2">
        <v>0</v>
      </c>
      <c r="H784" s="2">
        <v>0</v>
      </c>
      <c r="I784" s="2">
        <v>0</v>
      </c>
      <c r="J784" s="2">
        <v>0</v>
      </c>
      <c r="K784" s="2">
        <v>0</v>
      </c>
      <c r="L784" s="2">
        <v>0</v>
      </c>
      <c r="M784" s="2">
        <v>0</v>
      </c>
      <c r="N784" s="2">
        <v>0</v>
      </c>
      <c r="O784" s="300">
        <v>0</v>
      </c>
      <c r="P784" s="101"/>
      <c r="Q784" s="6">
        <f t="shared" si="24"/>
        <v>0</v>
      </c>
      <c r="R784" s="6">
        <v>0</v>
      </c>
      <c r="S784">
        <v>0</v>
      </c>
      <c r="T784" s="6">
        <f t="shared" si="25"/>
        <v>0</v>
      </c>
    </row>
    <row r="785" spans="1:20" x14ac:dyDescent="0.25">
      <c r="A785" s="1">
        <v>2023</v>
      </c>
      <c r="B785" s="1" t="s">
        <v>11</v>
      </c>
      <c r="C785" s="1">
        <v>106</v>
      </c>
      <c r="D785" s="1" t="s">
        <v>208</v>
      </c>
      <c r="E785" s="1" t="s">
        <v>93</v>
      </c>
      <c r="F785" s="2">
        <v>0</v>
      </c>
      <c r="G785" s="2">
        <v>0</v>
      </c>
      <c r="H785" s="2">
        <v>0</v>
      </c>
      <c r="I785" s="2">
        <v>0</v>
      </c>
      <c r="J785" s="2">
        <v>0</v>
      </c>
      <c r="K785" s="2">
        <v>0</v>
      </c>
      <c r="L785" s="2">
        <v>0</v>
      </c>
      <c r="M785" s="2">
        <v>0</v>
      </c>
      <c r="N785" s="2">
        <v>0</v>
      </c>
      <c r="O785" s="300">
        <v>0</v>
      </c>
      <c r="P785" s="101"/>
      <c r="Q785" s="6">
        <f t="shared" si="24"/>
        <v>0</v>
      </c>
      <c r="R785" s="6">
        <v>0</v>
      </c>
      <c r="S785">
        <v>0</v>
      </c>
      <c r="T785" s="6">
        <f t="shared" si="25"/>
        <v>0</v>
      </c>
    </row>
    <row r="786" spans="1:20" x14ac:dyDescent="0.25">
      <c r="A786" s="1">
        <v>2023</v>
      </c>
      <c r="B786" s="1" t="s">
        <v>11</v>
      </c>
      <c r="C786" s="1">
        <v>106</v>
      </c>
      <c r="D786" s="1" t="s">
        <v>208</v>
      </c>
      <c r="E786" s="1" t="s">
        <v>145</v>
      </c>
      <c r="F786" s="2">
        <v>0</v>
      </c>
      <c r="G786" s="2">
        <v>0</v>
      </c>
      <c r="H786" s="2">
        <v>185925</v>
      </c>
      <c r="I786" s="2">
        <v>185925</v>
      </c>
      <c r="J786" s="2">
        <v>0</v>
      </c>
      <c r="K786" s="2">
        <v>0</v>
      </c>
      <c r="L786" s="2">
        <v>0</v>
      </c>
      <c r="M786" s="2">
        <v>185925</v>
      </c>
      <c r="N786" s="2">
        <v>185925</v>
      </c>
      <c r="O786" s="300">
        <v>0.74960000000000004</v>
      </c>
      <c r="P786" s="101"/>
      <c r="Q786" s="6">
        <f t="shared" si="24"/>
        <v>743700</v>
      </c>
      <c r="R786" s="6">
        <v>743700</v>
      </c>
      <c r="S786">
        <v>743700</v>
      </c>
      <c r="T786" s="6">
        <f t="shared" si="25"/>
        <v>0</v>
      </c>
    </row>
    <row r="787" spans="1:20" x14ac:dyDescent="0.25">
      <c r="A787" s="1">
        <v>2023</v>
      </c>
      <c r="B787" s="1" t="s">
        <v>11</v>
      </c>
      <c r="C787" s="1">
        <v>106</v>
      </c>
      <c r="D787" s="1" t="s">
        <v>208</v>
      </c>
      <c r="E787" s="1" t="s">
        <v>146</v>
      </c>
      <c r="F787" s="2">
        <v>0</v>
      </c>
      <c r="G787" s="2">
        <v>0</v>
      </c>
      <c r="H787" s="2">
        <v>0</v>
      </c>
      <c r="I787" s="2">
        <v>0</v>
      </c>
      <c r="J787" s="2">
        <v>0</v>
      </c>
      <c r="K787" s="2">
        <v>0</v>
      </c>
      <c r="L787" s="2">
        <v>0</v>
      </c>
      <c r="M787" s="2">
        <v>0</v>
      </c>
      <c r="N787" s="2">
        <v>0</v>
      </c>
      <c r="O787" s="300">
        <v>0</v>
      </c>
      <c r="P787" s="101"/>
      <c r="Q787" s="6">
        <f t="shared" si="24"/>
        <v>0</v>
      </c>
      <c r="R787" s="6">
        <v>0</v>
      </c>
      <c r="S787">
        <v>0</v>
      </c>
      <c r="T787" s="6">
        <f t="shared" si="25"/>
        <v>0</v>
      </c>
    </row>
    <row r="788" spans="1:20" x14ac:dyDescent="0.25">
      <c r="A788" s="1">
        <v>2023</v>
      </c>
      <c r="B788" s="1" t="s">
        <v>11</v>
      </c>
      <c r="C788" s="1">
        <v>106</v>
      </c>
      <c r="D788" s="1" t="s">
        <v>208</v>
      </c>
      <c r="E788" s="1" t="s">
        <v>99</v>
      </c>
      <c r="F788" s="2">
        <v>0</v>
      </c>
      <c r="G788" s="2">
        <v>0</v>
      </c>
      <c r="H788" s="2">
        <v>26816</v>
      </c>
      <c r="I788" s="2">
        <v>26816</v>
      </c>
      <c r="J788" s="2">
        <v>0</v>
      </c>
      <c r="K788" s="2">
        <v>0</v>
      </c>
      <c r="L788" s="2">
        <v>0</v>
      </c>
      <c r="M788" s="2">
        <v>26816</v>
      </c>
      <c r="N788" s="2">
        <v>26816</v>
      </c>
      <c r="O788" s="300">
        <v>0.1081</v>
      </c>
      <c r="P788" s="101"/>
      <c r="Q788" s="6">
        <f t="shared" si="24"/>
        <v>107264</v>
      </c>
      <c r="R788" s="6">
        <v>107264</v>
      </c>
      <c r="S788">
        <v>107264</v>
      </c>
      <c r="T788" s="6">
        <f t="shared" si="25"/>
        <v>0</v>
      </c>
    </row>
    <row r="789" spans="1:20" x14ac:dyDescent="0.25">
      <c r="A789" s="1">
        <v>2023</v>
      </c>
      <c r="B789" s="1" t="s">
        <v>11</v>
      </c>
      <c r="C789" s="1">
        <v>106</v>
      </c>
      <c r="D789" s="1" t="s">
        <v>208</v>
      </c>
      <c r="E789" s="1" t="s">
        <v>147</v>
      </c>
      <c r="F789" s="2">
        <v>0</v>
      </c>
      <c r="G789" s="2">
        <v>0</v>
      </c>
      <c r="H789" s="2">
        <v>0</v>
      </c>
      <c r="I789" s="2">
        <v>0</v>
      </c>
      <c r="J789" s="2">
        <v>0</v>
      </c>
      <c r="K789" s="2">
        <v>0</v>
      </c>
      <c r="L789" s="2">
        <v>0</v>
      </c>
      <c r="M789" s="2">
        <v>0</v>
      </c>
      <c r="N789" s="2">
        <v>0</v>
      </c>
      <c r="O789" s="300">
        <v>0</v>
      </c>
      <c r="P789" s="101"/>
      <c r="Q789" s="6">
        <f t="shared" si="24"/>
        <v>0</v>
      </c>
      <c r="R789" s="6">
        <v>0</v>
      </c>
      <c r="S789">
        <v>0</v>
      </c>
      <c r="T789" s="6">
        <f t="shared" si="25"/>
        <v>0</v>
      </c>
    </row>
    <row r="790" spans="1:20" x14ac:dyDescent="0.25">
      <c r="A790" s="1">
        <v>2023</v>
      </c>
      <c r="B790" s="1" t="s">
        <v>11</v>
      </c>
      <c r="C790" s="1">
        <v>106</v>
      </c>
      <c r="D790" s="1" t="s">
        <v>208</v>
      </c>
      <c r="E790" s="1" t="s">
        <v>148</v>
      </c>
      <c r="F790" s="2">
        <v>0</v>
      </c>
      <c r="G790" s="2">
        <v>0</v>
      </c>
      <c r="H790" s="2">
        <v>0</v>
      </c>
      <c r="I790" s="2">
        <v>0</v>
      </c>
      <c r="J790" s="2">
        <v>0</v>
      </c>
      <c r="K790" s="2">
        <v>0</v>
      </c>
      <c r="L790" s="2">
        <v>0</v>
      </c>
      <c r="M790" s="2">
        <v>0</v>
      </c>
      <c r="N790" s="2">
        <v>0</v>
      </c>
      <c r="O790" s="300">
        <v>0</v>
      </c>
      <c r="P790" s="101"/>
      <c r="Q790" s="6">
        <f t="shared" si="24"/>
        <v>0</v>
      </c>
      <c r="R790" s="6">
        <v>0</v>
      </c>
      <c r="S790">
        <v>0</v>
      </c>
      <c r="T790" s="6">
        <f t="shared" si="25"/>
        <v>0</v>
      </c>
    </row>
    <row r="791" spans="1:20" x14ac:dyDescent="0.25">
      <c r="A791" s="1">
        <v>2023</v>
      </c>
      <c r="B791" s="1" t="s">
        <v>11</v>
      </c>
      <c r="C791" s="1">
        <v>106</v>
      </c>
      <c r="D791" s="1" t="s">
        <v>208</v>
      </c>
      <c r="E791" s="1" t="s">
        <v>149</v>
      </c>
      <c r="F791" s="2">
        <v>0</v>
      </c>
      <c r="G791" s="2">
        <v>0</v>
      </c>
      <c r="H791" s="2">
        <v>0</v>
      </c>
      <c r="I791" s="2">
        <v>0</v>
      </c>
      <c r="J791" s="2">
        <v>0</v>
      </c>
      <c r="K791" s="2">
        <v>0</v>
      </c>
      <c r="L791" s="2">
        <v>0</v>
      </c>
      <c r="M791" s="2">
        <v>0</v>
      </c>
      <c r="N791" s="2">
        <v>0</v>
      </c>
      <c r="O791" s="300">
        <v>0</v>
      </c>
      <c r="P791" s="101"/>
      <c r="Q791" s="6">
        <f t="shared" si="24"/>
        <v>0</v>
      </c>
      <c r="R791" s="6">
        <v>0</v>
      </c>
      <c r="S791">
        <v>0</v>
      </c>
      <c r="T791" s="6">
        <f t="shared" si="25"/>
        <v>0</v>
      </c>
    </row>
    <row r="792" spans="1:20" x14ac:dyDescent="0.25">
      <c r="A792" s="1">
        <v>2023</v>
      </c>
      <c r="B792" s="1" t="s">
        <v>11</v>
      </c>
      <c r="C792" s="1">
        <v>106</v>
      </c>
      <c r="D792" s="1" t="s">
        <v>208</v>
      </c>
      <c r="E792" s="1" t="s">
        <v>150</v>
      </c>
      <c r="F792" s="2">
        <v>0</v>
      </c>
      <c r="G792" s="2">
        <v>0</v>
      </c>
      <c r="H792" s="2">
        <v>0</v>
      </c>
      <c r="I792" s="2">
        <v>0</v>
      </c>
      <c r="J792" s="2">
        <v>0</v>
      </c>
      <c r="K792" s="2">
        <v>0</v>
      </c>
      <c r="L792" s="2">
        <v>0</v>
      </c>
      <c r="M792" s="2">
        <v>0</v>
      </c>
      <c r="N792" s="2">
        <v>0</v>
      </c>
      <c r="O792" s="300">
        <v>0</v>
      </c>
      <c r="P792" s="101"/>
      <c r="Q792" s="6">
        <f t="shared" si="24"/>
        <v>0</v>
      </c>
      <c r="R792" s="6">
        <v>0</v>
      </c>
      <c r="S792">
        <v>0</v>
      </c>
      <c r="T792" s="6">
        <f t="shared" si="25"/>
        <v>0</v>
      </c>
    </row>
    <row r="793" spans="1:20" x14ac:dyDescent="0.25">
      <c r="A793" s="1">
        <v>2023</v>
      </c>
      <c r="B793" s="1" t="s">
        <v>11</v>
      </c>
      <c r="C793" s="1">
        <v>106</v>
      </c>
      <c r="D793" s="1" t="s">
        <v>208</v>
      </c>
      <c r="E793" s="1" t="s">
        <v>151</v>
      </c>
      <c r="F793" s="2">
        <v>0</v>
      </c>
      <c r="G793" s="2">
        <v>0</v>
      </c>
      <c r="H793" s="2">
        <v>0</v>
      </c>
      <c r="I793" s="2">
        <v>0</v>
      </c>
      <c r="J793" s="2">
        <v>0</v>
      </c>
      <c r="K793" s="2">
        <v>0</v>
      </c>
      <c r="L793" s="2">
        <v>0</v>
      </c>
      <c r="M793" s="2">
        <v>0</v>
      </c>
      <c r="N793" s="2">
        <v>0</v>
      </c>
      <c r="O793" s="300">
        <v>0</v>
      </c>
      <c r="P793" s="101"/>
      <c r="Q793" s="6">
        <f t="shared" si="24"/>
        <v>0</v>
      </c>
      <c r="R793" s="6">
        <v>0</v>
      </c>
      <c r="S793">
        <v>0</v>
      </c>
      <c r="T793" s="6">
        <f t="shared" si="25"/>
        <v>0</v>
      </c>
    </row>
    <row r="794" spans="1:20" x14ac:dyDescent="0.25">
      <c r="A794" s="1">
        <v>2023</v>
      </c>
      <c r="B794" s="1" t="s">
        <v>11</v>
      </c>
      <c r="C794" s="1">
        <v>106</v>
      </c>
      <c r="D794" s="1" t="s">
        <v>208</v>
      </c>
      <c r="E794" s="1" t="s">
        <v>152</v>
      </c>
      <c r="F794" s="2">
        <v>0</v>
      </c>
      <c r="G794" s="2">
        <v>0</v>
      </c>
      <c r="H794" s="2">
        <v>0</v>
      </c>
      <c r="I794" s="2">
        <v>0</v>
      </c>
      <c r="J794" s="2">
        <v>0</v>
      </c>
      <c r="K794" s="2">
        <v>0</v>
      </c>
      <c r="L794" s="2">
        <v>0</v>
      </c>
      <c r="M794" s="2">
        <v>0</v>
      </c>
      <c r="N794" s="2">
        <v>0</v>
      </c>
      <c r="O794" s="300">
        <v>0</v>
      </c>
      <c r="P794" s="101"/>
      <c r="Q794" s="6">
        <f t="shared" si="24"/>
        <v>0</v>
      </c>
      <c r="R794" s="6">
        <v>0</v>
      </c>
      <c r="S794">
        <v>0</v>
      </c>
      <c r="T794" s="6">
        <f t="shared" si="25"/>
        <v>0</v>
      </c>
    </row>
    <row r="795" spans="1:20" x14ac:dyDescent="0.25">
      <c r="A795" s="1">
        <v>2023</v>
      </c>
      <c r="B795" s="1" t="s">
        <v>11</v>
      </c>
      <c r="C795" s="1">
        <v>106</v>
      </c>
      <c r="D795" s="1" t="s">
        <v>208</v>
      </c>
      <c r="E795" s="1" t="s">
        <v>94</v>
      </c>
      <c r="F795" s="2">
        <v>0</v>
      </c>
      <c r="G795" s="2">
        <v>0</v>
      </c>
      <c r="H795" s="2">
        <v>0</v>
      </c>
      <c r="I795" s="2">
        <v>0</v>
      </c>
      <c r="J795" s="2">
        <v>0</v>
      </c>
      <c r="K795" s="2">
        <v>0</v>
      </c>
      <c r="L795" s="2">
        <v>0</v>
      </c>
      <c r="M795" s="2">
        <v>0</v>
      </c>
      <c r="N795" s="2">
        <v>0</v>
      </c>
      <c r="O795" s="300">
        <v>0</v>
      </c>
      <c r="P795" s="101"/>
      <c r="Q795" s="6">
        <f t="shared" si="24"/>
        <v>0</v>
      </c>
      <c r="R795" s="6">
        <v>0</v>
      </c>
      <c r="S795">
        <v>0</v>
      </c>
      <c r="T795" s="6">
        <f t="shared" si="25"/>
        <v>0</v>
      </c>
    </row>
    <row r="796" spans="1:20" x14ac:dyDescent="0.25">
      <c r="A796" s="1">
        <v>2023</v>
      </c>
      <c r="B796" s="1" t="s">
        <v>11</v>
      </c>
      <c r="C796" s="1">
        <v>106</v>
      </c>
      <c r="D796" s="1" t="s">
        <v>208</v>
      </c>
      <c r="E796" s="1" t="s">
        <v>157</v>
      </c>
      <c r="F796" s="2">
        <v>25573</v>
      </c>
      <c r="G796" s="2">
        <v>0</v>
      </c>
      <c r="H796" s="2">
        <v>0</v>
      </c>
      <c r="I796" s="2">
        <v>25573</v>
      </c>
      <c r="J796" s="2">
        <v>9722</v>
      </c>
      <c r="K796" s="2">
        <v>0</v>
      </c>
      <c r="L796" s="2">
        <v>35295</v>
      </c>
      <c r="M796" s="2">
        <v>0</v>
      </c>
      <c r="N796" s="2">
        <v>35295</v>
      </c>
      <c r="O796" s="300">
        <v>0.14230000000000001</v>
      </c>
      <c r="P796" s="101"/>
      <c r="Q796" s="6">
        <f t="shared" si="24"/>
        <v>131458</v>
      </c>
      <c r="R796" s="6">
        <v>131458</v>
      </c>
      <c r="S796">
        <v>131458</v>
      </c>
      <c r="T796" s="6">
        <f t="shared" si="25"/>
        <v>0</v>
      </c>
    </row>
    <row r="797" spans="1:20" x14ac:dyDescent="0.25">
      <c r="A797" s="1">
        <v>2023</v>
      </c>
      <c r="B797" s="1" t="s">
        <v>11</v>
      </c>
      <c r="C797" s="1">
        <v>109</v>
      </c>
      <c r="D797" s="1" t="s">
        <v>209</v>
      </c>
      <c r="E797" s="1" t="s">
        <v>89</v>
      </c>
      <c r="F797" s="2">
        <v>0</v>
      </c>
      <c r="G797" s="2">
        <v>0</v>
      </c>
      <c r="H797" s="2">
        <v>0</v>
      </c>
      <c r="I797" s="2">
        <v>0</v>
      </c>
      <c r="J797" s="2">
        <v>0</v>
      </c>
      <c r="K797" s="2">
        <v>0</v>
      </c>
      <c r="L797" s="2">
        <v>0</v>
      </c>
      <c r="M797" s="2">
        <v>0</v>
      </c>
      <c r="N797" s="2">
        <v>0</v>
      </c>
      <c r="O797" s="300">
        <v>0</v>
      </c>
      <c r="P797" s="101"/>
      <c r="Q797" s="6">
        <f t="shared" si="24"/>
        <v>0</v>
      </c>
      <c r="R797" s="6">
        <v>0</v>
      </c>
      <c r="S797">
        <v>0</v>
      </c>
      <c r="T797" s="6">
        <f t="shared" si="25"/>
        <v>0</v>
      </c>
    </row>
    <row r="798" spans="1:20" x14ac:dyDescent="0.25">
      <c r="A798" s="1">
        <v>2023</v>
      </c>
      <c r="B798" s="1" t="s">
        <v>11</v>
      </c>
      <c r="C798" s="1">
        <v>109</v>
      </c>
      <c r="D798" s="1" t="s">
        <v>209</v>
      </c>
      <c r="E798" s="1" t="s">
        <v>88</v>
      </c>
      <c r="F798" s="2">
        <v>0</v>
      </c>
      <c r="G798" s="2">
        <v>0</v>
      </c>
      <c r="H798" s="2">
        <v>0</v>
      </c>
      <c r="I798" s="2">
        <v>0</v>
      </c>
      <c r="J798" s="2">
        <v>0</v>
      </c>
      <c r="K798" s="2">
        <v>326405</v>
      </c>
      <c r="L798" s="2">
        <v>0</v>
      </c>
      <c r="M798" s="2">
        <v>326405</v>
      </c>
      <c r="N798" s="2">
        <v>326405</v>
      </c>
      <c r="O798" s="300">
        <v>5.3699999999999998E-2</v>
      </c>
      <c r="P798" s="101"/>
      <c r="Q798" s="6">
        <f t="shared" si="24"/>
        <v>979215</v>
      </c>
      <c r="R798" s="6">
        <v>979215</v>
      </c>
      <c r="S798">
        <v>979215</v>
      </c>
      <c r="T798" s="6">
        <f t="shared" si="25"/>
        <v>0</v>
      </c>
    </row>
    <row r="799" spans="1:20" x14ac:dyDescent="0.25">
      <c r="A799" s="1">
        <v>2023</v>
      </c>
      <c r="B799" s="1" t="s">
        <v>11</v>
      </c>
      <c r="C799" s="1">
        <v>109</v>
      </c>
      <c r="D799" s="1" t="s">
        <v>209</v>
      </c>
      <c r="E799" s="1" t="s">
        <v>86</v>
      </c>
      <c r="F799" s="2">
        <v>0</v>
      </c>
      <c r="G799" s="2">
        <v>0</v>
      </c>
      <c r="H799" s="2">
        <v>0</v>
      </c>
      <c r="I799" s="2">
        <v>0</v>
      </c>
      <c r="J799" s="2">
        <v>0</v>
      </c>
      <c r="K799" s="2">
        <v>818555</v>
      </c>
      <c r="L799" s="2">
        <v>0</v>
      </c>
      <c r="M799" s="2">
        <v>818555</v>
      </c>
      <c r="N799" s="2">
        <v>818555</v>
      </c>
      <c r="O799" s="300">
        <v>0.13469999999999999</v>
      </c>
      <c r="P799" s="101"/>
      <c r="Q799" s="6">
        <f t="shared" si="24"/>
        <v>2455665</v>
      </c>
      <c r="R799" s="6">
        <v>2455665</v>
      </c>
      <c r="S799">
        <v>2455665</v>
      </c>
      <c r="T799" s="6">
        <f t="shared" si="25"/>
        <v>0</v>
      </c>
    </row>
    <row r="800" spans="1:20" x14ac:dyDescent="0.25">
      <c r="A800" s="1">
        <v>2023</v>
      </c>
      <c r="B800" s="1" t="s">
        <v>11</v>
      </c>
      <c r="C800" s="1">
        <v>109</v>
      </c>
      <c r="D800" s="1" t="s">
        <v>209</v>
      </c>
      <c r="E800" s="1" t="s">
        <v>93</v>
      </c>
      <c r="F800" s="2">
        <v>0</v>
      </c>
      <c r="G800" s="2">
        <v>0</v>
      </c>
      <c r="H800" s="2">
        <v>0</v>
      </c>
      <c r="I800" s="2">
        <v>0</v>
      </c>
      <c r="J800" s="2">
        <v>0</v>
      </c>
      <c r="K800" s="2">
        <v>0</v>
      </c>
      <c r="L800" s="2">
        <v>0</v>
      </c>
      <c r="M800" s="2">
        <v>0</v>
      </c>
      <c r="N800" s="2">
        <v>0</v>
      </c>
      <c r="O800" s="300">
        <v>0</v>
      </c>
      <c r="P800" s="101"/>
      <c r="Q800" s="6">
        <f t="shared" si="24"/>
        <v>0</v>
      </c>
      <c r="R800" s="6">
        <v>0</v>
      </c>
      <c r="S800">
        <v>0</v>
      </c>
      <c r="T800" s="6">
        <f t="shared" si="25"/>
        <v>0</v>
      </c>
    </row>
    <row r="801" spans="1:20" x14ac:dyDescent="0.25">
      <c r="A801" s="1">
        <v>2023</v>
      </c>
      <c r="B801" s="1" t="s">
        <v>11</v>
      </c>
      <c r="C801" s="1">
        <v>109</v>
      </c>
      <c r="D801" s="1" t="s">
        <v>209</v>
      </c>
      <c r="E801" s="1" t="s">
        <v>145</v>
      </c>
      <c r="F801" s="2">
        <v>0</v>
      </c>
      <c r="G801" s="2">
        <v>0</v>
      </c>
      <c r="H801" s="2">
        <v>0</v>
      </c>
      <c r="I801" s="2">
        <v>0</v>
      </c>
      <c r="J801" s="2">
        <v>0</v>
      </c>
      <c r="K801" s="2">
        <v>1992689</v>
      </c>
      <c r="L801" s="2">
        <v>0</v>
      </c>
      <c r="M801" s="2">
        <v>1992689</v>
      </c>
      <c r="N801" s="2">
        <v>1992689</v>
      </c>
      <c r="O801" s="300">
        <v>0.32779999999999998</v>
      </c>
      <c r="P801" s="101"/>
      <c r="Q801" s="6">
        <f t="shared" si="24"/>
        <v>5978067</v>
      </c>
      <c r="R801" s="6">
        <v>5978067</v>
      </c>
      <c r="S801">
        <v>5978067</v>
      </c>
      <c r="T801" s="6">
        <f t="shared" si="25"/>
        <v>0</v>
      </c>
    </row>
    <row r="802" spans="1:20" x14ac:dyDescent="0.25">
      <c r="A802" s="1">
        <v>2023</v>
      </c>
      <c r="B802" s="1" t="s">
        <v>11</v>
      </c>
      <c r="C802" s="1">
        <v>109</v>
      </c>
      <c r="D802" s="1" t="s">
        <v>209</v>
      </c>
      <c r="E802" s="1" t="s">
        <v>146</v>
      </c>
      <c r="F802" s="2">
        <v>0</v>
      </c>
      <c r="G802" s="2">
        <v>0</v>
      </c>
      <c r="H802" s="2">
        <v>0</v>
      </c>
      <c r="I802" s="2">
        <v>0</v>
      </c>
      <c r="J802" s="2">
        <v>0</v>
      </c>
      <c r="K802" s="2">
        <v>2492566</v>
      </c>
      <c r="L802" s="2">
        <v>0</v>
      </c>
      <c r="M802" s="2">
        <v>2492566</v>
      </c>
      <c r="N802" s="2">
        <v>2492566</v>
      </c>
      <c r="O802" s="300">
        <v>0.41010000000000002</v>
      </c>
      <c r="P802" s="101"/>
      <c r="Q802" s="6">
        <f t="shared" si="24"/>
        <v>7477698</v>
      </c>
      <c r="R802" s="6">
        <v>7477698</v>
      </c>
      <c r="S802">
        <v>7477698</v>
      </c>
      <c r="T802" s="6">
        <f t="shared" si="25"/>
        <v>0</v>
      </c>
    </row>
    <row r="803" spans="1:20" x14ac:dyDescent="0.25">
      <c r="A803" s="1">
        <v>2023</v>
      </c>
      <c r="B803" s="1" t="s">
        <v>11</v>
      </c>
      <c r="C803" s="1">
        <v>109</v>
      </c>
      <c r="D803" s="1" t="s">
        <v>209</v>
      </c>
      <c r="E803" s="1" t="s">
        <v>99</v>
      </c>
      <c r="F803" s="2">
        <v>0</v>
      </c>
      <c r="G803" s="2">
        <v>0</v>
      </c>
      <c r="H803" s="2">
        <v>0</v>
      </c>
      <c r="I803" s="2">
        <v>0</v>
      </c>
      <c r="J803" s="2">
        <v>0</v>
      </c>
      <c r="K803" s="2">
        <v>0</v>
      </c>
      <c r="L803" s="2">
        <v>0</v>
      </c>
      <c r="M803" s="2">
        <v>0</v>
      </c>
      <c r="N803" s="2">
        <v>0</v>
      </c>
      <c r="O803" s="300">
        <v>0</v>
      </c>
      <c r="P803" s="101"/>
      <c r="Q803" s="6">
        <f t="shared" si="24"/>
        <v>0</v>
      </c>
      <c r="R803" s="6">
        <v>0</v>
      </c>
      <c r="S803">
        <v>0</v>
      </c>
      <c r="T803" s="6">
        <f t="shared" si="25"/>
        <v>0</v>
      </c>
    </row>
    <row r="804" spans="1:20" x14ac:dyDescent="0.25">
      <c r="A804" s="1">
        <v>2023</v>
      </c>
      <c r="B804" s="1" t="s">
        <v>11</v>
      </c>
      <c r="C804" s="1">
        <v>109</v>
      </c>
      <c r="D804" s="1" t="s">
        <v>209</v>
      </c>
      <c r="E804" s="1" t="s">
        <v>147</v>
      </c>
      <c r="F804" s="2">
        <v>0</v>
      </c>
      <c r="G804" s="2">
        <v>0</v>
      </c>
      <c r="H804" s="2">
        <v>0</v>
      </c>
      <c r="I804" s="2">
        <v>0</v>
      </c>
      <c r="J804" s="2">
        <v>0</v>
      </c>
      <c r="K804" s="2">
        <v>28000</v>
      </c>
      <c r="L804" s="2">
        <v>0</v>
      </c>
      <c r="M804" s="2">
        <v>28000</v>
      </c>
      <c r="N804" s="2">
        <v>28000</v>
      </c>
      <c r="O804" s="300">
        <v>4.5999999999999999E-3</v>
      </c>
      <c r="P804" s="101"/>
      <c r="Q804" s="6">
        <f t="shared" si="24"/>
        <v>84000</v>
      </c>
      <c r="R804" s="6">
        <v>84000</v>
      </c>
      <c r="S804">
        <v>84000</v>
      </c>
      <c r="T804" s="6">
        <f t="shared" si="25"/>
        <v>0</v>
      </c>
    </row>
    <row r="805" spans="1:20" x14ac:dyDescent="0.25">
      <c r="A805" s="1">
        <v>2023</v>
      </c>
      <c r="B805" s="1" t="s">
        <v>11</v>
      </c>
      <c r="C805" s="1">
        <v>109</v>
      </c>
      <c r="D805" s="1" t="s">
        <v>209</v>
      </c>
      <c r="E805" s="1" t="s">
        <v>148</v>
      </c>
      <c r="F805" s="2">
        <v>0</v>
      </c>
      <c r="G805" s="2">
        <v>0</v>
      </c>
      <c r="H805" s="2">
        <v>0</v>
      </c>
      <c r="I805" s="2">
        <v>0</v>
      </c>
      <c r="J805" s="2">
        <v>0</v>
      </c>
      <c r="K805" s="2">
        <v>0</v>
      </c>
      <c r="L805" s="2">
        <v>0</v>
      </c>
      <c r="M805" s="2">
        <v>0</v>
      </c>
      <c r="N805" s="2">
        <v>0</v>
      </c>
      <c r="O805" s="300">
        <v>0</v>
      </c>
      <c r="P805" s="101"/>
      <c r="Q805" s="6">
        <f t="shared" si="24"/>
        <v>0</v>
      </c>
      <c r="R805" s="6">
        <v>0</v>
      </c>
      <c r="S805">
        <v>0</v>
      </c>
      <c r="T805" s="6">
        <f t="shared" si="25"/>
        <v>0</v>
      </c>
    </row>
    <row r="806" spans="1:20" x14ac:dyDescent="0.25">
      <c r="A806" s="1">
        <v>2023</v>
      </c>
      <c r="B806" s="1" t="s">
        <v>11</v>
      </c>
      <c r="C806" s="1">
        <v>109</v>
      </c>
      <c r="D806" s="1" t="s">
        <v>209</v>
      </c>
      <c r="E806" s="1" t="s">
        <v>149</v>
      </c>
      <c r="F806" s="2">
        <v>0</v>
      </c>
      <c r="G806" s="2">
        <v>0</v>
      </c>
      <c r="H806" s="2">
        <v>0</v>
      </c>
      <c r="I806" s="2">
        <v>0</v>
      </c>
      <c r="J806" s="2">
        <v>0</v>
      </c>
      <c r="K806" s="2">
        <v>706</v>
      </c>
      <c r="L806" s="2">
        <v>0</v>
      </c>
      <c r="M806" s="2">
        <v>706</v>
      </c>
      <c r="N806" s="2">
        <v>706</v>
      </c>
      <c r="O806" s="300">
        <v>1E-4</v>
      </c>
      <c r="P806" s="101"/>
      <c r="Q806" s="6">
        <f t="shared" si="24"/>
        <v>2118</v>
      </c>
      <c r="R806" s="6">
        <v>2118</v>
      </c>
      <c r="S806">
        <v>2118</v>
      </c>
      <c r="T806" s="6">
        <f t="shared" si="25"/>
        <v>0</v>
      </c>
    </row>
    <row r="807" spans="1:20" x14ac:dyDescent="0.25">
      <c r="A807" s="1">
        <v>2023</v>
      </c>
      <c r="B807" s="1" t="s">
        <v>11</v>
      </c>
      <c r="C807" s="1">
        <v>109</v>
      </c>
      <c r="D807" s="1" t="s">
        <v>209</v>
      </c>
      <c r="E807" s="1" t="s">
        <v>150</v>
      </c>
      <c r="F807" s="2">
        <v>0</v>
      </c>
      <c r="G807" s="2">
        <v>0</v>
      </c>
      <c r="H807" s="2">
        <v>0</v>
      </c>
      <c r="I807" s="2">
        <v>0</v>
      </c>
      <c r="J807" s="2">
        <v>0</v>
      </c>
      <c r="K807" s="2">
        <v>0</v>
      </c>
      <c r="L807" s="2">
        <v>0</v>
      </c>
      <c r="M807" s="2">
        <v>0</v>
      </c>
      <c r="N807" s="2">
        <v>0</v>
      </c>
      <c r="O807" s="300">
        <v>0</v>
      </c>
      <c r="P807" s="101"/>
      <c r="Q807" s="6">
        <f t="shared" si="24"/>
        <v>0</v>
      </c>
      <c r="R807" s="6">
        <v>0</v>
      </c>
      <c r="S807">
        <v>0</v>
      </c>
      <c r="T807" s="6">
        <f t="shared" si="25"/>
        <v>0</v>
      </c>
    </row>
    <row r="808" spans="1:20" x14ac:dyDescent="0.25">
      <c r="A808" s="1">
        <v>2023</v>
      </c>
      <c r="B808" s="1" t="s">
        <v>11</v>
      </c>
      <c r="C808" s="1">
        <v>109</v>
      </c>
      <c r="D808" s="1" t="s">
        <v>209</v>
      </c>
      <c r="E808" s="1" t="s">
        <v>151</v>
      </c>
      <c r="F808" s="2">
        <v>0</v>
      </c>
      <c r="G808" s="2">
        <v>0</v>
      </c>
      <c r="H808" s="2">
        <v>0</v>
      </c>
      <c r="I808" s="2">
        <v>0</v>
      </c>
      <c r="J808" s="2">
        <v>0</v>
      </c>
      <c r="K808" s="2">
        <v>0</v>
      </c>
      <c r="L808" s="2">
        <v>0</v>
      </c>
      <c r="M808" s="2">
        <v>0</v>
      </c>
      <c r="N808" s="2">
        <v>0</v>
      </c>
      <c r="O808" s="300">
        <v>0</v>
      </c>
      <c r="P808" s="101"/>
      <c r="Q808" s="6">
        <f t="shared" si="24"/>
        <v>0</v>
      </c>
      <c r="R808" s="6">
        <v>0</v>
      </c>
      <c r="S808">
        <v>0</v>
      </c>
      <c r="T808" s="6">
        <f t="shared" si="25"/>
        <v>0</v>
      </c>
    </row>
    <row r="809" spans="1:20" x14ac:dyDescent="0.25">
      <c r="A809" s="1">
        <v>2023</v>
      </c>
      <c r="B809" s="1" t="s">
        <v>11</v>
      </c>
      <c r="C809" s="1">
        <v>109</v>
      </c>
      <c r="D809" s="1" t="s">
        <v>209</v>
      </c>
      <c r="E809" s="1" t="s">
        <v>152</v>
      </c>
      <c r="F809" s="2">
        <v>0</v>
      </c>
      <c r="G809" s="2">
        <v>0</v>
      </c>
      <c r="H809" s="2">
        <v>0</v>
      </c>
      <c r="I809" s="2">
        <v>0</v>
      </c>
      <c r="J809" s="2">
        <v>0</v>
      </c>
      <c r="K809" s="2">
        <v>34222</v>
      </c>
      <c r="L809" s="2">
        <v>0</v>
      </c>
      <c r="M809" s="2">
        <v>34222</v>
      </c>
      <c r="N809" s="2">
        <v>34222</v>
      </c>
      <c r="O809" s="300">
        <v>5.5999999999999999E-3</v>
      </c>
      <c r="P809" s="101"/>
      <c r="Q809" s="6">
        <f t="shared" si="24"/>
        <v>102666</v>
      </c>
      <c r="R809" s="6">
        <v>102666</v>
      </c>
      <c r="S809">
        <v>102666</v>
      </c>
      <c r="T809" s="6">
        <f t="shared" si="25"/>
        <v>0</v>
      </c>
    </row>
    <row r="810" spans="1:20" x14ac:dyDescent="0.25">
      <c r="A810" s="1">
        <v>2023</v>
      </c>
      <c r="B810" s="1" t="s">
        <v>11</v>
      </c>
      <c r="C810" s="1">
        <v>109</v>
      </c>
      <c r="D810" s="1" t="s">
        <v>209</v>
      </c>
      <c r="E810" s="1" t="s">
        <v>94</v>
      </c>
      <c r="F810" s="2">
        <v>0</v>
      </c>
      <c r="G810" s="2">
        <v>0</v>
      </c>
      <c r="H810" s="2">
        <v>0</v>
      </c>
      <c r="I810" s="2">
        <v>0</v>
      </c>
      <c r="J810" s="2">
        <v>0</v>
      </c>
      <c r="K810" s="2">
        <v>385696</v>
      </c>
      <c r="L810" s="2">
        <v>0</v>
      </c>
      <c r="M810" s="2">
        <v>385696</v>
      </c>
      <c r="N810" s="2">
        <v>385696</v>
      </c>
      <c r="O810" s="300">
        <v>6.3399999999999998E-2</v>
      </c>
      <c r="P810" s="101"/>
      <c r="Q810" s="6">
        <f t="shared" si="24"/>
        <v>1157088</v>
      </c>
      <c r="R810" s="6">
        <v>1157088</v>
      </c>
      <c r="S810">
        <v>1157088</v>
      </c>
      <c r="T810" s="6">
        <f t="shared" si="25"/>
        <v>0</v>
      </c>
    </row>
    <row r="811" spans="1:20" x14ac:dyDescent="0.25">
      <c r="A811" s="1">
        <v>2023</v>
      </c>
      <c r="B811" s="1" t="s">
        <v>11</v>
      </c>
      <c r="C811" s="1">
        <v>109</v>
      </c>
      <c r="D811" s="1" t="s">
        <v>209</v>
      </c>
      <c r="E811" s="1" t="s">
        <v>157</v>
      </c>
      <c r="F811" s="2">
        <v>0</v>
      </c>
      <c r="G811" s="2">
        <v>0</v>
      </c>
      <c r="H811" s="2">
        <v>0</v>
      </c>
      <c r="I811" s="2">
        <v>0</v>
      </c>
      <c r="J811" s="2">
        <v>0</v>
      </c>
      <c r="K811" s="2">
        <v>0</v>
      </c>
      <c r="L811" s="2">
        <v>0</v>
      </c>
      <c r="M811" s="2">
        <v>0</v>
      </c>
      <c r="N811" s="2">
        <v>0</v>
      </c>
      <c r="O811" s="300">
        <v>0</v>
      </c>
      <c r="P811" s="101"/>
      <c r="Q811" s="6">
        <f t="shared" si="24"/>
        <v>0</v>
      </c>
      <c r="R811" s="6">
        <v>0</v>
      </c>
      <c r="S811">
        <v>0</v>
      </c>
      <c r="T811" s="6">
        <f t="shared" si="25"/>
        <v>0</v>
      </c>
    </row>
    <row r="812" spans="1:20" x14ac:dyDescent="0.25">
      <c r="A812" s="1">
        <v>2023</v>
      </c>
      <c r="B812" s="1" t="s">
        <v>11</v>
      </c>
      <c r="C812" s="1">
        <v>111</v>
      </c>
      <c r="D812" s="1" t="s">
        <v>210</v>
      </c>
      <c r="E812" s="1" t="s">
        <v>89</v>
      </c>
      <c r="F812" s="2">
        <v>0</v>
      </c>
      <c r="G812" s="2">
        <v>0</v>
      </c>
      <c r="H812" s="2">
        <v>0</v>
      </c>
      <c r="I812" s="2">
        <v>0</v>
      </c>
      <c r="J812" s="2">
        <v>0</v>
      </c>
      <c r="K812" s="2">
        <v>0</v>
      </c>
      <c r="L812" s="2">
        <v>0</v>
      </c>
      <c r="M812" s="2">
        <v>0</v>
      </c>
      <c r="N812" s="2">
        <v>0</v>
      </c>
      <c r="O812" s="300">
        <v>0</v>
      </c>
      <c r="P812" s="101"/>
      <c r="Q812" s="6">
        <f t="shared" si="24"/>
        <v>0</v>
      </c>
      <c r="R812" s="6">
        <v>0</v>
      </c>
      <c r="S812">
        <v>0</v>
      </c>
      <c r="T812" s="6">
        <f t="shared" si="25"/>
        <v>0</v>
      </c>
    </row>
    <row r="813" spans="1:20" x14ac:dyDescent="0.25">
      <c r="A813" s="1">
        <v>2023</v>
      </c>
      <c r="B813" s="1" t="s">
        <v>11</v>
      </c>
      <c r="C813" s="1">
        <v>111</v>
      </c>
      <c r="D813" s="1" t="s">
        <v>210</v>
      </c>
      <c r="E813" s="1" t="s">
        <v>88</v>
      </c>
      <c r="F813" s="2">
        <v>0</v>
      </c>
      <c r="G813" s="2">
        <v>0</v>
      </c>
      <c r="H813" s="2">
        <v>0</v>
      </c>
      <c r="I813" s="2">
        <v>0</v>
      </c>
      <c r="J813" s="2">
        <v>0</v>
      </c>
      <c r="K813" s="2">
        <v>0</v>
      </c>
      <c r="L813" s="2">
        <v>0</v>
      </c>
      <c r="M813" s="2">
        <v>0</v>
      </c>
      <c r="N813" s="2">
        <v>0</v>
      </c>
      <c r="O813" s="300">
        <v>0</v>
      </c>
      <c r="P813" s="101"/>
      <c r="Q813" s="6">
        <f t="shared" si="24"/>
        <v>0</v>
      </c>
      <c r="R813" s="6">
        <v>0</v>
      </c>
      <c r="S813">
        <v>0</v>
      </c>
      <c r="T813" s="6">
        <f t="shared" si="25"/>
        <v>0</v>
      </c>
    </row>
    <row r="814" spans="1:20" x14ac:dyDescent="0.25">
      <c r="A814" s="1">
        <v>2023</v>
      </c>
      <c r="B814" s="1" t="s">
        <v>11</v>
      </c>
      <c r="C814" s="1">
        <v>111</v>
      </c>
      <c r="D814" s="1" t="s">
        <v>210</v>
      </c>
      <c r="E814" s="1" t="s">
        <v>86</v>
      </c>
      <c r="F814" s="2">
        <v>0</v>
      </c>
      <c r="G814" s="2">
        <v>0</v>
      </c>
      <c r="H814" s="2">
        <v>0</v>
      </c>
      <c r="I814" s="2">
        <v>0</v>
      </c>
      <c r="J814" s="2">
        <v>0</v>
      </c>
      <c r="K814" s="2">
        <v>0</v>
      </c>
      <c r="L814" s="2">
        <v>0</v>
      </c>
      <c r="M814" s="2">
        <v>0</v>
      </c>
      <c r="N814" s="2">
        <v>0</v>
      </c>
      <c r="O814" s="300">
        <v>0</v>
      </c>
      <c r="P814" s="101"/>
      <c r="Q814" s="6">
        <f t="shared" si="24"/>
        <v>0</v>
      </c>
      <c r="R814" s="6">
        <v>0</v>
      </c>
      <c r="S814">
        <v>0</v>
      </c>
      <c r="T814" s="6">
        <f t="shared" si="25"/>
        <v>0</v>
      </c>
    </row>
    <row r="815" spans="1:20" x14ac:dyDescent="0.25">
      <c r="A815" s="1">
        <v>2023</v>
      </c>
      <c r="B815" s="1" t="s">
        <v>11</v>
      </c>
      <c r="C815" s="1">
        <v>111</v>
      </c>
      <c r="D815" s="1" t="s">
        <v>210</v>
      </c>
      <c r="E815" s="1" t="s">
        <v>93</v>
      </c>
      <c r="F815" s="2">
        <v>0</v>
      </c>
      <c r="G815" s="2">
        <v>0</v>
      </c>
      <c r="H815" s="2">
        <v>0</v>
      </c>
      <c r="I815" s="2">
        <v>0</v>
      </c>
      <c r="J815" s="2">
        <v>0</v>
      </c>
      <c r="K815" s="2">
        <v>0</v>
      </c>
      <c r="L815" s="2">
        <v>0</v>
      </c>
      <c r="M815" s="2">
        <v>0</v>
      </c>
      <c r="N815" s="2">
        <v>0</v>
      </c>
      <c r="O815" s="300">
        <v>0</v>
      </c>
      <c r="P815" s="101"/>
      <c r="Q815" s="6">
        <f t="shared" si="24"/>
        <v>0</v>
      </c>
      <c r="R815" s="6">
        <v>0</v>
      </c>
      <c r="S815">
        <v>0</v>
      </c>
      <c r="T815" s="6">
        <f t="shared" si="25"/>
        <v>0</v>
      </c>
    </row>
    <row r="816" spans="1:20" x14ac:dyDescent="0.25">
      <c r="A816" s="1">
        <v>2023</v>
      </c>
      <c r="B816" s="1" t="s">
        <v>11</v>
      </c>
      <c r="C816" s="1">
        <v>111</v>
      </c>
      <c r="D816" s="1" t="s">
        <v>210</v>
      </c>
      <c r="E816" s="1" t="s">
        <v>145</v>
      </c>
      <c r="F816" s="2">
        <v>0</v>
      </c>
      <c r="G816" s="2">
        <v>0</v>
      </c>
      <c r="H816" s="2">
        <v>63349</v>
      </c>
      <c r="I816" s="2">
        <v>63349</v>
      </c>
      <c r="J816" s="2">
        <v>0</v>
      </c>
      <c r="K816" s="2">
        <v>6250</v>
      </c>
      <c r="L816" s="2">
        <v>0</v>
      </c>
      <c r="M816" s="2">
        <v>69599</v>
      </c>
      <c r="N816" s="2">
        <v>69599</v>
      </c>
      <c r="O816" s="300">
        <v>0.79590000000000005</v>
      </c>
      <c r="P816" s="101"/>
      <c r="Q816" s="6">
        <f t="shared" si="24"/>
        <v>272146</v>
      </c>
      <c r="R816" s="6">
        <v>272146</v>
      </c>
      <c r="S816">
        <v>272146</v>
      </c>
      <c r="T816" s="6">
        <f t="shared" si="25"/>
        <v>0</v>
      </c>
    </row>
    <row r="817" spans="1:20" x14ac:dyDescent="0.25">
      <c r="A817" s="1">
        <v>2023</v>
      </c>
      <c r="B817" s="1" t="s">
        <v>11</v>
      </c>
      <c r="C817" s="1">
        <v>111</v>
      </c>
      <c r="D817" s="1" t="s">
        <v>210</v>
      </c>
      <c r="E817" s="1" t="s">
        <v>146</v>
      </c>
      <c r="F817" s="2">
        <v>0</v>
      </c>
      <c r="G817" s="2">
        <v>0</v>
      </c>
      <c r="H817" s="2">
        <v>0</v>
      </c>
      <c r="I817" s="2">
        <v>0</v>
      </c>
      <c r="J817" s="2">
        <v>0</v>
      </c>
      <c r="K817" s="2">
        <v>0</v>
      </c>
      <c r="L817" s="2">
        <v>0</v>
      </c>
      <c r="M817" s="2">
        <v>0</v>
      </c>
      <c r="N817" s="2">
        <v>0</v>
      </c>
      <c r="O817" s="300">
        <v>0</v>
      </c>
      <c r="P817" s="101"/>
      <c r="Q817" s="6">
        <f t="shared" si="24"/>
        <v>0</v>
      </c>
      <c r="R817" s="6">
        <v>0</v>
      </c>
      <c r="S817">
        <v>0</v>
      </c>
      <c r="T817" s="6">
        <f t="shared" si="25"/>
        <v>0</v>
      </c>
    </row>
    <row r="818" spans="1:20" x14ac:dyDescent="0.25">
      <c r="A818" s="1">
        <v>2023</v>
      </c>
      <c r="B818" s="1" t="s">
        <v>11</v>
      </c>
      <c r="C818" s="1">
        <v>111</v>
      </c>
      <c r="D818" s="1" t="s">
        <v>210</v>
      </c>
      <c r="E818" s="1" t="s">
        <v>99</v>
      </c>
      <c r="F818" s="2">
        <v>0</v>
      </c>
      <c r="G818" s="2">
        <v>0</v>
      </c>
      <c r="H818" s="2">
        <v>9137</v>
      </c>
      <c r="I818" s="2">
        <v>9137</v>
      </c>
      <c r="J818" s="2">
        <v>0</v>
      </c>
      <c r="K818" s="2">
        <v>0</v>
      </c>
      <c r="L818" s="2">
        <v>0</v>
      </c>
      <c r="M818" s="2">
        <v>9137</v>
      </c>
      <c r="N818" s="2">
        <v>9137</v>
      </c>
      <c r="O818" s="300">
        <v>0.1045</v>
      </c>
      <c r="P818" s="101"/>
      <c r="Q818" s="6">
        <f t="shared" si="24"/>
        <v>36548</v>
      </c>
      <c r="R818" s="6">
        <v>36548</v>
      </c>
      <c r="S818">
        <v>36548</v>
      </c>
      <c r="T818" s="6">
        <f t="shared" si="25"/>
        <v>0</v>
      </c>
    </row>
    <row r="819" spans="1:20" x14ac:dyDescent="0.25">
      <c r="A819" s="1">
        <v>2023</v>
      </c>
      <c r="B819" s="1" t="s">
        <v>11</v>
      </c>
      <c r="C819" s="1">
        <v>111</v>
      </c>
      <c r="D819" s="1" t="s">
        <v>210</v>
      </c>
      <c r="E819" s="1" t="s">
        <v>147</v>
      </c>
      <c r="F819" s="2">
        <v>0</v>
      </c>
      <c r="G819" s="2">
        <v>0</v>
      </c>
      <c r="H819" s="2">
        <v>0</v>
      </c>
      <c r="I819" s="2">
        <v>0</v>
      </c>
      <c r="J819" s="2">
        <v>0</v>
      </c>
      <c r="K819" s="2">
        <v>0</v>
      </c>
      <c r="L819" s="2">
        <v>0</v>
      </c>
      <c r="M819" s="2">
        <v>0</v>
      </c>
      <c r="N819" s="2">
        <v>0</v>
      </c>
      <c r="O819" s="300">
        <v>0</v>
      </c>
      <c r="P819" s="101"/>
      <c r="Q819" s="6">
        <f t="shared" si="24"/>
        <v>0</v>
      </c>
      <c r="R819" s="6">
        <v>0</v>
      </c>
      <c r="S819">
        <v>0</v>
      </c>
      <c r="T819" s="6">
        <f t="shared" si="25"/>
        <v>0</v>
      </c>
    </row>
    <row r="820" spans="1:20" x14ac:dyDescent="0.25">
      <c r="A820" s="1">
        <v>2023</v>
      </c>
      <c r="B820" s="1" t="s">
        <v>11</v>
      </c>
      <c r="C820" s="1">
        <v>111</v>
      </c>
      <c r="D820" s="1" t="s">
        <v>210</v>
      </c>
      <c r="E820" s="1" t="s">
        <v>148</v>
      </c>
      <c r="F820" s="2">
        <v>0</v>
      </c>
      <c r="G820" s="2">
        <v>0</v>
      </c>
      <c r="H820" s="2">
        <v>0</v>
      </c>
      <c r="I820" s="2">
        <v>0</v>
      </c>
      <c r="J820" s="2">
        <v>0</v>
      </c>
      <c r="K820" s="2">
        <v>0</v>
      </c>
      <c r="L820" s="2">
        <v>0</v>
      </c>
      <c r="M820" s="2">
        <v>0</v>
      </c>
      <c r="N820" s="2">
        <v>0</v>
      </c>
      <c r="O820" s="300">
        <v>0</v>
      </c>
      <c r="P820" s="101"/>
      <c r="Q820" s="6">
        <f t="shared" si="24"/>
        <v>0</v>
      </c>
      <c r="R820" s="6">
        <v>0</v>
      </c>
      <c r="S820">
        <v>0</v>
      </c>
      <c r="T820" s="6">
        <f t="shared" si="25"/>
        <v>0</v>
      </c>
    </row>
    <row r="821" spans="1:20" x14ac:dyDescent="0.25">
      <c r="A821" s="1">
        <v>2023</v>
      </c>
      <c r="B821" s="1" t="s">
        <v>11</v>
      </c>
      <c r="C821" s="1">
        <v>111</v>
      </c>
      <c r="D821" s="1" t="s">
        <v>210</v>
      </c>
      <c r="E821" s="1" t="s">
        <v>149</v>
      </c>
      <c r="F821" s="2">
        <v>0</v>
      </c>
      <c r="G821" s="2">
        <v>0</v>
      </c>
      <c r="H821" s="2">
        <v>0</v>
      </c>
      <c r="I821" s="2">
        <v>0</v>
      </c>
      <c r="J821" s="2">
        <v>0</v>
      </c>
      <c r="K821" s="2">
        <v>0</v>
      </c>
      <c r="L821" s="2">
        <v>0</v>
      </c>
      <c r="M821" s="2">
        <v>0</v>
      </c>
      <c r="N821" s="2">
        <v>0</v>
      </c>
      <c r="O821" s="300">
        <v>0</v>
      </c>
      <c r="P821" s="101"/>
      <c r="Q821" s="6">
        <f t="shared" si="24"/>
        <v>0</v>
      </c>
      <c r="R821" s="6">
        <v>0</v>
      </c>
      <c r="S821">
        <v>0</v>
      </c>
      <c r="T821" s="6">
        <f t="shared" si="25"/>
        <v>0</v>
      </c>
    </row>
    <row r="822" spans="1:20" x14ac:dyDescent="0.25">
      <c r="A822" s="1">
        <v>2023</v>
      </c>
      <c r="B822" s="1" t="s">
        <v>11</v>
      </c>
      <c r="C822" s="1">
        <v>111</v>
      </c>
      <c r="D822" s="1" t="s">
        <v>210</v>
      </c>
      <c r="E822" s="1" t="s">
        <v>150</v>
      </c>
      <c r="F822" s="2">
        <v>0</v>
      </c>
      <c r="G822" s="2">
        <v>0</v>
      </c>
      <c r="H822" s="2">
        <v>0</v>
      </c>
      <c r="I822" s="2">
        <v>0</v>
      </c>
      <c r="J822" s="2">
        <v>0</v>
      </c>
      <c r="K822" s="2">
        <v>0</v>
      </c>
      <c r="L822" s="2">
        <v>0</v>
      </c>
      <c r="M822" s="2">
        <v>0</v>
      </c>
      <c r="N822" s="2">
        <v>0</v>
      </c>
      <c r="O822" s="300">
        <v>0</v>
      </c>
      <c r="P822" s="101"/>
      <c r="Q822" s="6">
        <f t="shared" si="24"/>
        <v>0</v>
      </c>
      <c r="R822" s="6">
        <v>0</v>
      </c>
      <c r="S822">
        <v>0</v>
      </c>
      <c r="T822" s="6">
        <f t="shared" si="25"/>
        <v>0</v>
      </c>
    </row>
    <row r="823" spans="1:20" x14ac:dyDescent="0.25">
      <c r="A823" s="1">
        <v>2023</v>
      </c>
      <c r="B823" s="1" t="s">
        <v>11</v>
      </c>
      <c r="C823" s="1">
        <v>111</v>
      </c>
      <c r="D823" s="1" t="s">
        <v>210</v>
      </c>
      <c r="E823" s="1" t="s">
        <v>151</v>
      </c>
      <c r="F823" s="2">
        <v>0</v>
      </c>
      <c r="G823" s="2">
        <v>0</v>
      </c>
      <c r="H823" s="2">
        <v>0</v>
      </c>
      <c r="I823" s="2">
        <v>0</v>
      </c>
      <c r="J823" s="2">
        <v>0</v>
      </c>
      <c r="K823" s="2">
        <v>0</v>
      </c>
      <c r="L823" s="2">
        <v>0</v>
      </c>
      <c r="M823" s="2">
        <v>0</v>
      </c>
      <c r="N823" s="2">
        <v>0</v>
      </c>
      <c r="O823" s="300">
        <v>0</v>
      </c>
      <c r="P823" s="101"/>
      <c r="Q823" s="6">
        <f t="shared" si="24"/>
        <v>0</v>
      </c>
      <c r="R823" s="6">
        <v>0</v>
      </c>
      <c r="S823">
        <v>0</v>
      </c>
      <c r="T823" s="6">
        <f t="shared" si="25"/>
        <v>0</v>
      </c>
    </row>
    <row r="824" spans="1:20" x14ac:dyDescent="0.25">
      <c r="A824" s="1">
        <v>2023</v>
      </c>
      <c r="B824" s="1" t="s">
        <v>11</v>
      </c>
      <c r="C824" s="1">
        <v>111</v>
      </c>
      <c r="D824" s="1" t="s">
        <v>210</v>
      </c>
      <c r="E824" s="1" t="s">
        <v>152</v>
      </c>
      <c r="F824" s="2">
        <v>0</v>
      </c>
      <c r="G824" s="2">
        <v>0</v>
      </c>
      <c r="H824" s="2">
        <v>0</v>
      </c>
      <c r="I824" s="2">
        <v>0</v>
      </c>
      <c r="J824" s="2">
        <v>0</v>
      </c>
      <c r="K824" s="2">
        <v>0</v>
      </c>
      <c r="L824" s="2">
        <v>0</v>
      </c>
      <c r="M824" s="2">
        <v>0</v>
      </c>
      <c r="N824" s="2">
        <v>0</v>
      </c>
      <c r="O824" s="300">
        <v>0</v>
      </c>
      <c r="P824" s="101"/>
      <c r="Q824" s="6">
        <f t="shared" si="24"/>
        <v>0</v>
      </c>
      <c r="R824" s="6">
        <v>0</v>
      </c>
      <c r="S824">
        <v>0</v>
      </c>
      <c r="T824" s="6">
        <f t="shared" si="25"/>
        <v>0</v>
      </c>
    </row>
    <row r="825" spans="1:20" x14ac:dyDescent="0.25">
      <c r="A825" s="1">
        <v>2023</v>
      </c>
      <c r="B825" s="1" t="s">
        <v>11</v>
      </c>
      <c r="C825" s="1">
        <v>111</v>
      </c>
      <c r="D825" s="1" t="s">
        <v>210</v>
      </c>
      <c r="E825" s="1" t="s">
        <v>94</v>
      </c>
      <c r="F825" s="2">
        <v>0</v>
      </c>
      <c r="G825" s="2">
        <v>0</v>
      </c>
      <c r="H825" s="2">
        <v>0</v>
      </c>
      <c r="I825" s="2">
        <v>0</v>
      </c>
      <c r="J825" s="2">
        <v>0</v>
      </c>
      <c r="K825" s="2">
        <v>0</v>
      </c>
      <c r="L825" s="2">
        <v>0</v>
      </c>
      <c r="M825" s="2">
        <v>0</v>
      </c>
      <c r="N825" s="2">
        <v>0</v>
      </c>
      <c r="O825" s="300">
        <v>0</v>
      </c>
      <c r="P825" s="101"/>
      <c r="Q825" s="6">
        <f t="shared" si="24"/>
        <v>0</v>
      </c>
      <c r="R825" s="6">
        <v>0</v>
      </c>
      <c r="S825">
        <v>0</v>
      </c>
      <c r="T825" s="6">
        <f t="shared" si="25"/>
        <v>0</v>
      </c>
    </row>
    <row r="826" spans="1:20" x14ac:dyDescent="0.25">
      <c r="A826" s="1">
        <v>2023</v>
      </c>
      <c r="B826" s="1" t="s">
        <v>11</v>
      </c>
      <c r="C826" s="1">
        <v>111</v>
      </c>
      <c r="D826" s="1" t="s">
        <v>210</v>
      </c>
      <c r="E826" s="1" t="s">
        <v>157</v>
      </c>
      <c r="F826" s="2">
        <v>8713</v>
      </c>
      <c r="G826" s="2">
        <v>0</v>
      </c>
      <c r="H826" s="2">
        <v>0</v>
      </c>
      <c r="I826" s="2">
        <v>8713</v>
      </c>
      <c r="J826" s="2">
        <v>0</v>
      </c>
      <c r="K826" s="2">
        <v>0</v>
      </c>
      <c r="L826" s="2">
        <v>8713</v>
      </c>
      <c r="M826" s="2">
        <v>0</v>
      </c>
      <c r="N826" s="2">
        <v>8713</v>
      </c>
      <c r="O826" s="300">
        <v>9.9599999999999994E-2</v>
      </c>
      <c r="P826" s="101"/>
      <c r="Q826" s="6">
        <f t="shared" si="24"/>
        <v>34852</v>
      </c>
      <c r="R826" s="6">
        <v>34852</v>
      </c>
      <c r="S826">
        <v>34852</v>
      </c>
      <c r="T826" s="6">
        <f t="shared" si="25"/>
        <v>0</v>
      </c>
    </row>
    <row r="827" spans="1:20" x14ac:dyDescent="0.25">
      <c r="A827" s="1">
        <v>2023</v>
      </c>
      <c r="B827" s="1" t="s">
        <v>11</v>
      </c>
      <c r="C827" s="1">
        <v>117</v>
      </c>
      <c r="D827" s="1" t="s">
        <v>211</v>
      </c>
      <c r="E827" s="1" t="s">
        <v>89</v>
      </c>
      <c r="F827" s="2">
        <v>0</v>
      </c>
      <c r="G827" s="2">
        <v>0</v>
      </c>
      <c r="H827" s="2">
        <v>0</v>
      </c>
      <c r="I827" s="2">
        <v>0</v>
      </c>
      <c r="J827" s="2">
        <v>0</v>
      </c>
      <c r="K827" s="2">
        <v>0</v>
      </c>
      <c r="L827" s="2">
        <v>0</v>
      </c>
      <c r="M827" s="2">
        <v>0</v>
      </c>
      <c r="N827" s="2">
        <v>0</v>
      </c>
      <c r="O827" s="300">
        <v>0</v>
      </c>
      <c r="P827" s="101"/>
      <c r="Q827" s="6">
        <f t="shared" si="24"/>
        <v>0</v>
      </c>
      <c r="R827" s="6">
        <v>0</v>
      </c>
      <c r="S827">
        <v>0</v>
      </c>
      <c r="T827" s="6">
        <f t="shared" si="25"/>
        <v>0</v>
      </c>
    </row>
    <row r="828" spans="1:20" x14ac:dyDescent="0.25">
      <c r="A828" s="1">
        <v>2023</v>
      </c>
      <c r="B828" s="1" t="s">
        <v>11</v>
      </c>
      <c r="C828" s="1">
        <v>117</v>
      </c>
      <c r="D828" s="1" t="s">
        <v>211</v>
      </c>
      <c r="E828" s="1" t="s">
        <v>88</v>
      </c>
      <c r="F828" s="2">
        <v>0</v>
      </c>
      <c r="G828" s="2">
        <v>0</v>
      </c>
      <c r="H828" s="2">
        <v>0</v>
      </c>
      <c r="I828" s="2">
        <v>0</v>
      </c>
      <c r="J828" s="2">
        <v>0</v>
      </c>
      <c r="K828" s="2">
        <v>0</v>
      </c>
      <c r="L828" s="2">
        <v>0</v>
      </c>
      <c r="M828" s="2">
        <v>0</v>
      </c>
      <c r="N828" s="2">
        <v>0</v>
      </c>
      <c r="O828" s="300">
        <v>0</v>
      </c>
      <c r="P828" s="101"/>
      <c r="Q828" s="6">
        <f t="shared" si="24"/>
        <v>0</v>
      </c>
      <c r="R828" s="6">
        <v>0</v>
      </c>
      <c r="S828">
        <v>0</v>
      </c>
      <c r="T828" s="6">
        <f t="shared" si="25"/>
        <v>0</v>
      </c>
    </row>
    <row r="829" spans="1:20" x14ac:dyDescent="0.25">
      <c r="A829" s="1">
        <v>2023</v>
      </c>
      <c r="B829" s="1" t="s">
        <v>11</v>
      </c>
      <c r="C829" s="1">
        <v>117</v>
      </c>
      <c r="D829" s="1" t="s">
        <v>211</v>
      </c>
      <c r="E829" s="1" t="s">
        <v>86</v>
      </c>
      <c r="F829" s="2">
        <v>0</v>
      </c>
      <c r="G829" s="2">
        <v>0</v>
      </c>
      <c r="H829" s="2">
        <v>0</v>
      </c>
      <c r="I829" s="2">
        <v>0</v>
      </c>
      <c r="J829" s="2">
        <v>0</v>
      </c>
      <c r="K829" s="2">
        <v>0</v>
      </c>
      <c r="L829" s="2">
        <v>0</v>
      </c>
      <c r="M829" s="2">
        <v>0</v>
      </c>
      <c r="N829" s="2">
        <v>0</v>
      </c>
      <c r="O829" s="300">
        <v>0</v>
      </c>
      <c r="P829" s="101"/>
      <c r="Q829" s="6">
        <f t="shared" si="24"/>
        <v>0</v>
      </c>
      <c r="R829" s="6">
        <v>0</v>
      </c>
      <c r="S829">
        <v>0</v>
      </c>
      <c r="T829" s="6">
        <f t="shared" si="25"/>
        <v>0</v>
      </c>
    </row>
    <row r="830" spans="1:20" x14ac:dyDescent="0.25">
      <c r="A830" s="1">
        <v>2023</v>
      </c>
      <c r="B830" s="1" t="s">
        <v>11</v>
      </c>
      <c r="C830" s="1">
        <v>117</v>
      </c>
      <c r="D830" s="1" t="s">
        <v>211</v>
      </c>
      <c r="E830" s="1" t="s">
        <v>93</v>
      </c>
      <c r="F830" s="2">
        <v>0</v>
      </c>
      <c r="G830" s="2">
        <v>0</v>
      </c>
      <c r="H830" s="2">
        <v>0</v>
      </c>
      <c r="I830" s="2">
        <v>0</v>
      </c>
      <c r="J830" s="2">
        <v>0</v>
      </c>
      <c r="K830" s="2">
        <v>0</v>
      </c>
      <c r="L830" s="2">
        <v>0</v>
      </c>
      <c r="M830" s="2">
        <v>0</v>
      </c>
      <c r="N830" s="2">
        <v>0</v>
      </c>
      <c r="O830" s="300">
        <v>0</v>
      </c>
      <c r="P830" s="101"/>
      <c r="Q830" s="6">
        <f t="shared" si="24"/>
        <v>0</v>
      </c>
      <c r="R830" s="6">
        <v>0</v>
      </c>
      <c r="S830">
        <v>0</v>
      </c>
      <c r="T830" s="6">
        <f t="shared" si="25"/>
        <v>0</v>
      </c>
    </row>
    <row r="831" spans="1:20" x14ac:dyDescent="0.25">
      <c r="A831" s="1">
        <v>2023</v>
      </c>
      <c r="B831" s="1" t="s">
        <v>11</v>
      </c>
      <c r="C831" s="1">
        <v>117</v>
      </c>
      <c r="D831" s="1" t="s">
        <v>211</v>
      </c>
      <c r="E831" s="1" t="s">
        <v>145</v>
      </c>
      <c r="F831" s="2">
        <v>0</v>
      </c>
      <c r="G831" s="2">
        <v>0</v>
      </c>
      <c r="H831" s="2">
        <v>189257</v>
      </c>
      <c r="I831" s="2">
        <v>189257</v>
      </c>
      <c r="J831" s="2">
        <v>0</v>
      </c>
      <c r="K831" s="2">
        <v>0</v>
      </c>
      <c r="L831" s="2">
        <v>0</v>
      </c>
      <c r="M831" s="2">
        <v>189257</v>
      </c>
      <c r="N831" s="2">
        <v>189257</v>
      </c>
      <c r="O831" s="300">
        <v>0.7802</v>
      </c>
      <c r="P831" s="101"/>
      <c r="Q831" s="6">
        <f t="shared" si="24"/>
        <v>757028</v>
      </c>
      <c r="R831" s="6">
        <v>757028</v>
      </c>
      <c r="S831">
        <v>757028</v>
      </c>
      <c r="T831" s="6">
        <f t="shared" si="25"/>
        <v>0</v>
      </c>
    </row>
    <row r="832" spans="1:20" x14ac:dyDescent="0.25">
      <c r="A832" s="1">
        <v>2023</v>
      </c>
      <c r="B832" s="1" t="s">
        <v>11</v>
      </c>
      <c r="C832" s="1">
        <v>117</v>
      </c>
      <c r="D832" s="1" t="s">
        <v>211</v>
      </c>
      <c r="E832" s="1" t="s">
        <v>146</v>
      </c>
      <c r="F832" s="2">
        <v>0</v>
      </c>
      <c r="G832" s="2">
        <v>0</v>
      </c>
      <c r="H832" s="2">
        <v>0</v>
      </c>
      <c r="I832" s="2">
        <v>0</v>
      </c>
      <c r="J832" s="2">
        <v>0</v>
      </c>
      <c r="K832" s="2">
        <v>0</v>
      </c>
      <c r="L832" s="2">
        <v>0</v>
      </c>
      <c r="M832" s="2">
        <v>0</v>
      </c>
      <c r="N832" s="2">
        <v>0</v>
      </c>
      <c r="O832" s="300">
        <v>0</v>
      </c>
      <c r="P832" s="101"/>
      <c r="Q832" s="6">
        <f t="shared" si="24"/>
        <v>0</v>
      </c>
      <c r="R832" s="6">
        <v>0</v>
      </c>
      <c r="S832">
        <v>0</v>
      </c>
      <c r="T832" s="6">
        <f t="shared" si="25"/>
        <v>0</v>
      </c>
    </row>
    <row r="833" spans="1:20" x14ac:dyDescent="0.25">
      <c r="A833" s="1">
        <v>2023</v>
      </c>
      <c r="B833" s="1" t="s">
        <v>11</v>
      </c>
      <c r="C833" s="1">
        <v>117</v>
      </c>
      <c r="D833" s="1" t="s">
        <v>211</v>
      </c>
      <c r="E833" s="1" t="s">
        <v>99</v>
      </c>
      <c r="F833" s="2">
        <v>0</v>
      </c>
      <c r="G833" s="2">
        <v>0</v>
      </c>
      <c r="H833" s="2">
        <v>27296</v>
      </c>
      <c r="I833" s="2">
        <v>27296</v>
      </c>
      <c r="J833" s="2">
        <v>0</v>
      </c>
      <c r="K833" s="2">
        <v>0</v>
      </c>
      <c r="L833" s="2">
        <v>0</v>
      </c>
      <c r="M833" s="2">
        <v>27296</v>
      </c>
      <c r="N833" s="2">
        <v>27296</v>
      </c>
      <c r="O833" s="300">
        <v>0.1125</v>
      </c>
      <c r="P833" s="101"/>
      <c r="Q833" s="6">
        <f t="shared" si="24"/>
        <v>109184</v>
      </c>
      <c r="R833" s="6">
        <v>109184</v>
      </c>
      <c r="S833">
        <v>109184</v>
      </c>
      <c r="T833" s="6">
        <f t="shared" si="25"/>
        <v>0</v>
      </c>
    </row>
    <row r="834" spans="1:20" x14ac:dyDescent="0.25">
      <c r="A834" s="1">
        <v>2023</v>
      </c>
      <c r="B834" s="1" t="s">
        <v>11</v>
      </c>
      <c r="C834" s="1">
        <v>117</v>
      </c>
      <c r="D834" s="1" t="s">
        <v>211</v>
      </c>
      <c r="E834" s="1" t="s">
        <v>147</v>
      </c>
      <c r="F834" s="2">
        <v>0</v>
      </c>
      <c r="G834" s="2">
        <v>0</v>
      </c>
      <c r="H834" s="2">
        <v>0</v>
      </c>
      <c r="I834" s="2">
        <v>0</v>
      </c>
      <c r="J834" s="2">
        <v>0</v>
      </c>
      <c r="K834" s="2">
        <v>0</v>
      </c>
      <c r="L834" s="2">
        <v>0</v>
      </c>
      <c r="M834" s="2">
        <v>0</v>
      </c>
      <c r="N834" s="2">
        <v>0</v>
      </c>
      <c r="O834" s="300">
        <v>0</v>
      </c>
      <c r="P834" s="101"/>
      <c r="Q834" s="6">
        <f t="shared" si="24"/>
        <v>0</v>
      </c>
      <c r="R834" s="6">
        <v>0</v>
      </c>
      <c r="S834">
        <v>0</v>
      </c>
      <c r="T834" s="6">
        <f t="shared" si="25"/>
        <v>0</v>
      </c>
    </row>
    <row r="835" spans="1:20" x14ac:dyDescent="0.25">
      <c r="A835" s="1">
        <v>2023</v>
      </c>
      <c r="B835" s="1" t="s">
        <v>11</v>
      </c>
      <c r="C835" s="1">
        <v>117</v>
      </c>
      <c r="D835" s="1" t="s">
        <v>211</v>
      </c>
      <c r="E835" s="1" t="s">
        <v>148</v>
      </c>
      <c r="F835" s="2">
        <v>0</v>
      </c>
      <c r="G835" s="2">
        <v>0</v>
      </c>
      <c r="H835" s="2">
        <v>0</v>
      </c>
      <c r="I835" s="2">
        <v>0</v>
      </c>
      <c r="J835" s="2">
        <v>0</v>
      </c>
      <c r="K835" s="2">
        <v>0</v>
      </c>
      <c r="L835" s="2">
        <v>0</v>
      </c>
      <c r="M835" s="2">
        <v>0</v>
      </c>
      <c r="N835" s="2">
        <v>0</v>
      </c>
      <c r="O835" s="300">
        <v>0</v>
      </c>
      <c r="P835" s="101"/>
      <c r="Q835" s="6">
        <f t="shared" ref="Q835:Q898" si="26">SUM(F835:N835)</f>
        <v>0</v>
      </c>
      <c r="R835" s="6">
        <v>0</v>
      </c>
      <c r="S835">
        <v>0</v>
      </c>
      <c r="T835" s="6">
        <f t="shared" ref="T835:T898" si="27">Q835-R835</f>
        <v>0</v>
      </c>
    </row>
    <row r="836" spans="1:20" x14ac:dyDescent="0.25">
      <c r="A836" s="1">
        <v>2023</v>
      </c>
      <c r="B836" s="1" t="s">
        <v>11</v>
      </c>
      <c r="C836" s="1">
        <v>117</v>
      </c>
      <c r="D836" s="1" t="s">
        <v>211</v>
      </c>
      <c r="E836" s="1" t="s">
        <v>149</v>
      </c>
      <c r="F836" s="2">
        <v>0</v>
      </c>
      <c r="G836" s="2">
        <v>0</v>
      </c>
      <c r="H836" s="2">
        <v>0</v>
      </c>
      <c r="I836" s="2">
        <v>0</v>
      </c>
      <c r="J836" s="2">
        <v>0</v>
      </c>
      <c r="K836" s="2">
        <v>0</v>
      </c>
      <c r="L836" s="2">
        <v>0</v>
      </c>
      <c r="M836" s="2">
        <v>0</v>
      </c>
      <c r="N836" s="2">
        <v>0</v>
      </c>
      <c r="O836" s="300">
        <v>0</v>
      </c>
      <c r="P836" s="101"/>
      <c r="Q836" s="6">
        <f t="shared" si="26"/>
        <v>0</v>
      </c>
      <c r="R836" s="6">
        <v>0</v>
      </c>
      <c r="S836">
        <v>0</v>
      </c>
      <c r="T836" s="6">
        <f t="shared" si="27"/>
        <v>0</v>
      </c>
    </row>
    <row r="837" spans="1:20" x14ac:dyDescent="0.25">
      <c r="A837" s="1">
        <v>2023</v>
      </c>
      <c r="B837" s="1" t="s">
        <v>11</v>
      </c>
      <c r="C837" s="1">
        <v>117</v>
      </c>
      <c r="D837" s="1" t="s">
        <v>211</v>
      </c>
      <c r="E837" s="1" t="s">
        <v>150</v>
      </c>
      <c r="F837" s="2">
        <v>0</v>
      </c>
      <c r="G837" s="2">
        <v>0</v>
      </c>
      <c r="H837" s="2">
        <v>0</v>
      </c>
      <c r="I837" s="2">
        <v>0</v>
      </c>
      <c r="J837" s="2">
        <v>0</v>
      </c>
      <c r="K837" s="2">
        <v>0</v>
      </c>
      <c r="L837" s="2">
        <v>0</v>
      </c>
      <c r="M837" s="2">
        <v>0</v>
      </c>
      <c r="N837" s="2">
        <v>0</v>
      </c>
      <c r="O837" s="300">
        <v>0</v>
      </c>
      <c r="P837" s="101"/>
      <c r="Q837" s="6">
        <f t="shared" si="26"/>
        <v>0</v>
      </c>
      <c r="R837" s="6">
        <v>0</v>
      </c>
      <c r="S837">
        <v>0</v>
      </c>
      <c r="T837" s="6">
        <f t="shared" si="27"/>
        <v>0</v>
      </c>
    </row>
    <row r="838" spans="1:20" x14ac:dyDescent="0.25">
      <c r="A838" s="1">
        <v>2023</v>
      </c>
      <c r="B838" s="1" t="s">
        <v>11</v>
      </c>
      <c r="C838" s="1">
        <v>117</v>
      </c>
      <c r="D838" s="1" t="s">
        <v>211</v>
      </c>
      <c r="E838" s="1" t="s">
        <v>151</v>
      </c>
      <c r="F838" s="2">
        <v>0</v>
      </c>
      <c r="G838" s="2">
        <v>0</v>
      </c>
      <c r="H838" s="2">
        <v>0</v>
      </c>
      <c r="I838" s="2">
        <v>0</v>
      </c>
      <c r="J838" s="2">
        <v>0</v>
      </c>
      <c r="K838" s="2">
        <v>0</v>
      </c>
      <c r="L838" s="2">
        <v>0</v>
      </c>
      <c r="M838" s="2">
        <v>0</v>
      </c>
      <c r="N838" s="2">
        <v>0</v>
      </c>
      <c r="O838" s="300">
        <v>0</v>
      </c>
      <c r="P838" s="101"/>
      <c r="Q838" s="6">
        <f t="shared" si="26"/>
        <v>0</v>
      </c>
      <c r="R838" s="6">
        <v>0</v>
      </c>
      <c r="S838">
        <v>0</v>
      </c>
      <c r="T838" s="6">
        <f t="shared" si="27"/>
        <v>0</v>
      </c>
    </row>
    <row r="839" spans="1:20" x14ac:dyDescent="0.25">
      <c r="A839" s="1">
        <v>2023</v>
      </c>
      <c r="B839" s="1" t="s">
        <v>11</v>
      </c>
      <c r="C839" s="1">
        <v>117</v>
      </c>
      <c r="D839" s="1" t="s">
        <v>211</v>
      </c>
      <c r="E839" s="1" t="s">
        <v>152</v>
      </c>
      <c r="F839" s="2">
        <v>0</v>
      </c>
      <c r="G839" s="2">
        <v>0</v>
      </c>
      <c r="H839" s="2">
        <v>0</v>
      </c>
      <c r="I839" s="2">
        <v>0</v>
      </c>
      <c r="J839" s="2">
        <v>0</v>
      </c>
      <c r="K839" s="2">
        <v>0</v>
      </c>
      <c r="L839" s="2">
        <v>0</v>
      </c>
      <c r="M839" s="2">
        <v>0</v>
      </c>
      <c r="N839" s="2">
        <v>0</v>
      </c>
      <c r="O839" s="300">
        <v>0</v>
      </c>
      <c r="P839" s="101"/>
      <c r="Q839" s="6">
        <f t="shared" si="26"/>
        <v>0</v>
      </c>
      <c r="R839" s="6">
        <v>0</v>
      </c>
      <c r="S839">
        <v>0</v>
      </c>
      <c r="T839" s="6">
        <f t="shared" si="27"/>
        <v>0</v>
      </c>
    </row>
    <row r="840" spans="1:20" x14ac:dyDescent="0.25">
      <c r="A840" s="1">
        <v>2023</v>
      </c>
      <c r="B840" s="1" t="s">
        <v>11</v>
      </c>
      <c r="C840" s="1">
        <v>117</v>
      </c>
      <c r="D840" s="1" t="s">
        <v>211</v>
      </c>
      <c r="E840" s="1" t="s">
        <v>94</v>
      </c>
      <c r="F840" s="2">
        <v>0</v>
      </c>
      <c r="G840" s="2">
        <v>0</v>
      </c>
      <c r="H840" s="2">
        <v>0</v>
      </c>
      <c r="I840" s="2">
        <v>0</v>
      </c>
      <c r="J840" s="2">
        <v>0</v>
      </c>
      <c r="K840" s="2">
        <v>0</v>
      </c>
      <c r="L840" s="2">
        <v>0</v>
      </c>
      <c r="M840" s="2">
        <v>0</v>
      </c>
      <c r="N840" s="2">
        <v>0</v>
      </c>
      <c r="O840" s="300">
        <v>0</v>
      </c>
      <c r="P840" s="101"/>
      <c r="Q840" s="6">
        <f t="shared" si="26"/>
        <v>0</v>
      </c>
      <c r="R840" s="6">
        <v>0</v>
      </c>
      <c r="S840">
        <v>0</v>
      </c>
      <c r="T840" s="6">
        <f t="shared" si="27"/>
        <v>0</v>
      </c>
    </row>
    <row r="841" spans="1:20" x14ac:dyDescent="0.25">
      <c r="A841" s="1">
        <v>2023</v>
      </c>
      <c r="B841" s="1" t="s">
        <v>11</v>
      </c>
      <c r="C841" s="1">
        <v>117</v>
      </c>
      <c r="D841" s="1" t="s">
        <v>211</v>
      </c>
      <c r="E841" s="1" t="s">
        <v>157</v>
      </c>
      <c r="F841" s="2">
        <v>26031</v>
      </c>
      <c r="G841" s="2">
        <v>0</v>
      </c>
      <c r="H841" s="2">
        <v>0</v>
      </c>
      <c r="I841" s="2">
        <v>26031</v>
      </c>
      <c r="J841" s="2">
        <v>0</v>
      </c>
      <c r="K841" s="2">
        <v>0</v>
      </c>
      <c r="L841" s="2">
        <v>26031</v>
      </c>
      <c r="M841" s="2">
        <v>0</v>
      </c>
      <c r="N841" s="2">
        <v>26031</v>
      </c>
      <c r="O841" s="300">
        <v>0.10730000000000001</v>
      </c>
      <c r="P841" s="101"/>
      <c r="Q841" s="6">
        <f t="shared" si="26"/>
        <v>104124</v>
      </c>
      <c r="R841" s="6">
        <v>104124</v>
      </c>
      <c r="S841">
        <v>104124</v>
      </c>
      <c r="T841" s="6">
        <f t="shared" si="27"/>
        <v>0</v>
      </c>
    </row>
    <row r="842" spans="1:20" x14ac:dyDescent="0.25">
      <c r="A842" s="1">
        <v>2023</v>
      </c>
      <c r="B842" s="1" t="s">
        <v>11</v>
      </c>
      <c r="C842" s="1">
        <v>118</v>
      </c>
      <c r="D842" s="1" t="s">
        <v>212</v>
      </c>
      <c r="E842" s="1" t="s">
        <v>89</v>
      </c>
      <c r="F842" s="2">
        <v>0</v>
      </c>
      <c r="G842" s="2">
        <v>0</v>
      </c>
      <c r="H842" s="2">
        <v>0</v>
      </c>
      <c r="I842" s="2">
        <v>0</v>
      </c>
      <c r="J842" s="2">
        <v>0</v>
      </c>
      <c r="K842" s="2">
        <v>0</v>
      </c>
      <c r="L842" s="2">
        <v>0</v>
      </c>
      <c r="M842" s="2">
        <v>0</v>
      </c>
      <c r="N842" s="2">
        <v>0</v>
      </c>
      <c r="O842" s="300">
        <v>0</v>
      </c>
      <c r="P842" s="101"/>
      <c r="Q842" s="6">
        <f t="shared" si="26"/>
        <v>0</v>
      </c>
      <c r="R842" s="6">
        <v>0</v>
      </c>
      <c r="S842">
        <v>0</v>
      </c>
      <c r="T842" s="6">
        <f t="shared" si="27"/>
        <v>0</v>
      </c>
    </row>
    <row r="843" spans="1:20" x14ac:dyDescent="0.25">
      <c r="A843" s="1">
        <v>2023</v>
      </c>
      <c r="B843" s="1" t="s">
        <v>11</v>
      </c>
      <c r="C843" s="1">
        <v>118</v>
      </c>
      <c r="D843" s="1" t="s">
        <v>212</v>
      </c>
      <c r="E843" s="1" t="s">
        <v>88</v>
      </c>
      <c r="F843" s="2">
        <v>0</v>
      </c>
      <c r="G843" s="2">
        <v>0</v>
      </c>
      <c r="H843" s="2">
        <v>0</v>
      </c>
      <c r="I843" s="2">
        <v>0</v>
      </c>
      <c r="J843" s="2">
        <v>0</v>
      </c>
      <c r="K843" s="2">
        <v>0</v>
      </c>
      <c r="L843" s="2">
        <v>0</v>
      </c>
      <c r="M843" s="2">
        <v>0</v>
      </c>
      <c r="N843" s="2">
        <v>0</v>
      </c>
      <c r="O843" s="300">
        <v>0</v>
      </c>
      <c r="P843" s="101"/>
      <c r="Q843" s="6">
        <f t="shared" si="26"/>
        <v>0</v>
      </c>
      <c r="R843" s="6">
        <v>0</v>
      </c>
      <c r="S843">
        <v>0</v>
      </c>
      <c r="T843" s="6">
        <f t="shared" si="27"/>
        <v>0</v>
      </c>
    </row>
    <row r="844" spans="1:20" x14ac:dyDescent="0.25">
      <c r="A844" s="1">
        <v>2023</v>
      </c>
      <c r="B844" s="1" t="s">
        <v>11</v>
      </c>
      <c r="C844" s="1">
        <v>118</v>
      </c>
      <c r="D844" s="1" t="s">
        <v>212</v>
      </c>
      <c r="E844" s="1" t="s">
        <v>86</v>
      </c>
      <c r="F844" s="2">
        <v>0</v>
      </c>
      <c r="G844" s="2">
        <v>0</v>
      </c>
      <c r="H844" s="2">
        <v>0</v>
      </c>
      <c r="I844" s="2">
        <v>0</v>
      </c>
      <c r="J844" s="2">
        <v>0</v>
      </c>
      <c r="K844" s="2">
        <v>0</v>
      </c>
      <c r="L844" s="2">
        <v>0</v>
      </c>
      <c r="M844" s="2">
        <v>0</v>
      </c>
      <c r="N844" s="2">
        <v>0</v>
      </c>
      <c r="O844" s="300">
        <v>0</v>
      </c>
      <c r="P844" s="101"/>
      <c r="Q844" s="6">
        <f t="shared" si="26"/>
        <v>0</v>
      </c>
      <c r="R844" s="6">
        <v>0</v>
      </c>
      <c r="S844">
        <v>0</v>
      </c>
      <c r="T844" s="6">
        <f t="shared" si="27"/>
        <v>0</v>
      </c>
    </row>
    <row r="845" spans="1:20" x14ac:dyDescent="0.25">
      <c r="A845" s="1">
        <v>2023</v>
      </c>
      <c r="B845" s="1" t="s">
        <v>11</v>
      </c>
      <c r="C845" s="1">
        <v>118</v>
      </c>
      <c r="D845" s="1" t="s">
        <v>212</v>
      </c>
      <c r="E845" s="1" t="s">
        <v>93</v>
      </c>
      <c r="F845" s="2">
        <v>0</v>
      </c>
      <c r="G845" s="2">
        <v>0</v>
      </c>
      <c r="H845" s="2">
        <v>0</v>
      </c>
      <c r="I845" s="2">
        <v>0</v>
      </c>
      <c r="J845" s="2">
        <v>0</v>
      </c>
      <c r="K845" s="2">
        <v>0</v>
      </c>
      <c r="L845" s="2">
        <v>0</v>
      </c>
      <c r="M845" s="2">
        <v>0</v>
      </c>
      <c r="N845" s="2">
        <v>0</v>
      </c>
      <c r="O845" s="300">
        <v>0</v>
      </c>
      <c r="P845" s="101"/>
      <c r="Q845" s="6">
        <f t="shared" si="26"/>
        <v>0</v>
      </c>
      <c r="R845" s="6">
        <v>0</v>
      </c>
      <c r="S845">
        <v>0</v>
      </c>
      <c r="T845" s="6">
        <f t="shared" si="27"/>
        <v>0</v>
      </c>
    </row>
    <row r="846" spans="1:20" x14ac:dyDescent="0.25">
      <c r="A846" s="1">
        <v>2023</v>
      </c>
      <c r="B846" s="1" t="s">
        <v>11</v>
      </c>
      <c r="C846" s="1">
        <v>118</v>
      </c>
      <c r="D846" s="1" t="s">
        <v>212</v>
      </c>
      <c r="E846" s="1" t="s">
        <v>145</v>
      </c>
      <c r="F846" s="2">
        <v>0</v>
      </c>
      <c r="G846" s="2">
        <v>0</v>
      </c>
      <c r="H846" s="2">
        <v>313833</v>
      </c>
      <c r="I846" s="2">
        <v>313833</v>
      </c>
      <c r="J846" s="2">
        <v>0</v>
      </c>
      <c r="K846" s="2">
        <v>0</v>
      </c>
      <c r="L846" s="2">
        <v>0</v>
      </c>
      <c r="M846" s="2">
        <v>313833</v>
      </c>
      <c r="N846" s="2">
        <v>313833</v>
      </c>
      <c r="O846" s="300">
        <v>0.7802</v>
      </c>
      <c r="P846" s="101"/>
      <c r="Q846" s="6">
        <f t="shared" si="26"/>
        <v>1255332</v>
      </c>
      <c r="R846" s="6">
        <v>1255332</v>
      </c>
      <c r="S846">
        <v>1255332</v>
      </c>
      <c r="T846" s="6">
        <f t="shared" si="27"/>
        <v>0</v>
      </c>
    </row>
    <row r="847" spans="1:20" x14ac:dyDescent="0.25">
      <c r="A847" s="1">
        <v>2023</v>
      </c>
      <c r="B847" s="1" t="s">
        <v>11</v>
      </c>
      <c r="C847" s="1">
        <v>118</v>
      </c>
      <c r="D847" s="1" t="s">
        <v>212</v>
      </c>
      <c r="E847" s="1" t="s">
        <v>146</v>
      </c>
      <c r="F847" s="2">
        <v>0</v>
      </c>
      <c r="G847" s="2">
        <v>0</v>
      </c>
      <c r="H847" s="2">
        <v>0</v>
      </c>
      <c r="I847" s="2">
        <v>0</v>
      </c>
      <c r="J847" s="2">
        <v>0</v>
      </c>
      <c r="K847" s="2">
        <v>0</v>
      </c>
      <c r="L847" s="2">
        <v>0</v>
      </c>
      <c r="M847" s="2">
        <v>0</v>
      </c>
      <c r="N847" s="2">
        <v>0</v>
      </c>
      <c r="O847" s="300">
        <v>0</v>
      </c>
      <c r="P847" s="101"/>
      <c r="Q847" s="6">
        <f t="shared" si="26"/>
        <v>0</v>
      </c>
      <c r="R847" s="6">
        <v>0</v>
      </c>
      <c r="S847">
        <v>0</v>
      </c>
      <c r="T847" s="6">
        <f t="shared" si="27"/>
        <v>0</v>
      </c>
    </row>
    <row r="848" spans="1:20" x14ac:dyDescent="0.25">
      <c r="A848" s="1">
        <v>2023</v>
      </c>
      <c r="B848" s="1" t="s">
        <v>11</v>
      </c>
      <c r="C848" s="1">
        <v>118</v>
      </c>
      <c r="D848" s="1" t="s">
        <v>212</v>
      </c>
      <c r="E848" s="1" t="s">
        <v>99</v>
      </c>
      <c r="F848" s="2">
        <v>0</v>
      </c>
      <c r="G848" s="2">
        <v>0</v>
      </c>
      <c r="H848" s="2">
        <v>45264</v>
      </c>
      <c r="I848" s="2">
        <v>45264</v>
      </c>
      <c r="J848" s="2">
        <v>0</v>
      </c>
      <c r="K848" s="2">
        <v>0</v>
      </c>
      <c r="L848" s="2">
        <v>0</v>
      </c>
      <c r="M848" s="2">
        <v>45264</v>
      </c>
      <c r="N848" s="2">
        <v>45264</v>
      </c>
      <c r="O848" s="300">
        <v>0.1125</v>
      </c>
      <c r="P848" s="101"/>
      <c r="Q848" s="6">
        <f t="shared" si="26"/>
        <v>181056</v>
      </c>
      <c r="R848" s="6">
        <v>181056</v>
      </c>
      <c r="S848">
        <v>181056</v>
      </c>
      <c r="T848" s="6">
        <f t="shared" si="27"/>
        <v>0</v>
      </c>
    </row>
    <row r="849" spans="1:20" x14ac:dyDescent="0.25">
      <c r="A849" s="1">
        <v>2023</v>
      </c>
      <c r="B849" s="1" t="s">
        <v>11</v>
      </c>
      <c r="C849" s="1">
        <v>118</v>
      </c>
      <c r="D849" s="1" t="s">
        <v>212</v>
      </c>
      <c r="E849" s="1" t="s">
        <v>147</v>
      </c>
      <c r="F849" s="2">
        <v>0</v>
      </c>
      <c r="G849" s="2">
        <v>0</v>
      </c>
      <c r="H849" s="2">
        <v>0</v>
      </c>
      <c r="I849" s="2">
        <v>0</v>
      </c>
      <c r="J849" s="2">
        <v>0</v>
      </c>
      <c r="K849" s="2">
        <v>0</v>
      </c>
      <c r="L849" s="2">
        <v>0</v>
      </c>
      <c r="M849" s="2">
        <v>0</v>
      </c>
      <c r="N849" s="2">
        <v>0</v>
      </c>
      <c r="O849" s="300">
        <v>0</v>
      </c>
      <c r="P849" s="101"/>
      <c r="Q849" s="6">
        <f t="shared" si="26"/>
        <v>0</v>
      </c>
      <c r="R849" s="6">
        <v>0</v>
      </c>
      <c r="S849">
        <v>0</v>
      </c>
      <c r="T849" s="6">
        <f t="shared" si="27"/>
        <v>0</v>
      </c>
    </row>
    <row r="850" spans="1:20" x14ac:dyDescent="0.25">
      <c r="A850" s="1">
        <v>2023</v>
      </c>
      <c r="B850" s="1" t="s">
        <v>11</v>
      </c>
      <c r="C850" s="1">
        <v>118</v>
      </c>
      <c r="D850" s="1" t="s">
        <v>212</v>
      </c>
      <c r="E850" s="1" t="s">
        <v>148</v>
      </c>
      <c r="F850" s="2">
        <v>0</v>
      </c>
      <c r="G850" s="2">
        <v>0</v>
      </c>
      <c r="H850" s="2">
        <v>0</v>
      </c>
      <c r="I850" s="2">
        <v>0</v>
      </c>
      <c r="J850" s="2">
        <v>0</v>
      </c>
      <c r="K850" s="2">
        <v>0</v>
      </c>
      <c r="L850" s="2">
        <v>0</v>
      </c>
      <c r="M850" s="2">
        <v>0</v>
      </c>
      <c r="N850" s="2">
        <v>0</v>
      </c>
      <c r="O850" s="300">
        <v>0</v>
      </c>
      <c r="P850" s="101"/>
      <c r="Q850" s="6">
        <f t="shared" si="26"/>
        <v>0</v>
      </c>
      <c r="R850" s="6">
        <v>0</v>
      </c>
      <c r="S850">
        <v>0</v>
      </c>
      <c r="T850" s="6">
        <f t="shared" si="27"/>
        <v>0</v>
      </c>
    </row>
    <row r="851" spans="1:20" x14ac:dyDescent="0.25">
      <c r="A851" s="1">
        <v>2023</v>
      </c>
      <c r="B851" s="1" t="s">
        <v>11</v>
      </c>
      <c r="C851" s="1">
        <v>118</v>
      </c>
      <c r="D851" s="1" t="s">
        <v>212</v>
      </c>
      <c r="E851" s="1" t="s">
        <v>149</v>
      </c>
      <c r="F851" s="2">
        <v>0</v>
      </c>
      <c r="G851" s="2">
        <v>0</v>
      </c>
      <c r="H851" s="2">
        <v>0</v>
      </c>
      <c r="I851" s="2">
        <v>0</v>
      </c>
      <c r="J851" s="2">
        <v>0</v>
      </c>
      <c r="K851" s="2">
        <v>0</v>
      </c>
      <c r="L851" s="2">
        <v>0</v>
      </c>
      <c r="M851" s="2">
        <v>0</v>
      </c>
      <c r="N851" s="2">
        <v>0</v>
      </c>
      <c r="O851" s="300">
        <v>0</v>
      </c>
      <c r="P851" s="101"/>
      <c r="Q851" s="6">
        <f t="shared" si="26"/>
        <v>0</v>
      </c>
      <c r="R851" s="6">
        <v>0</v>
      </c>
      <c r="S851">
        <v>0</v>
      </c>
      <c r="T851" s="6">
        <f t="shared" si="27"/>
        <v>0</v>
      </c>
    </row>
    <row r="852" spans="1:20" x14ac:dyDescent="0.25">
      <c r="A852" s="1">
        <v>2023</v>
      </c>
      <c r="B852" s="1" t="s">
        <v>11</v>
      </c>
      <c r="C852" s="1">
        <v>118</v>
      </c>
      <c r="D852" s="1" t="s">
        <v>212</v>
      </c>
      <c r="E852" s="1" t="s">
        <v>150</v>
      </c>
      <c r="F852" s="2">
        <v>0</v>
      </c>
      <c r="G852" s="2">
        <v>0</v>
      </c>
      <c r="H852" s="2">
        <v>0</v>
      </c>
      <c r="I852" s="2">
        <v>0</v>
      </c>
      <c r="J852" s="2">
        <v>0</v>
      </c>
      <c r="K852" s="2">
        <v>0</v>
      </c>
      <c r="L852" s="2">
        <v>0</v>
      </c>
      <c r="M852" s="2">
        <v>0</v>
      </c>
      <c r="N852" s="2">
        <v>0</v>
      </c>
      <c r="O852" s="300">
        <v>0</v>
      </c>
      <c r="P852" s="101"/>
      <c r="Q852" s="6">
        <f t="shared" si="26"/>
        <v>0</v>
      </c>
      <c r="R852" s="6">
        <v>0</v>
      </c>
      <c r="S852">
        <v>0</v>
      </c>
      <c r="T852" s="6">
        <f t="shared" si="27"/>
        <v>0</v>
      </c>
    </row>
    <row r="853" spans="1:20" x14ac:dyDescent="0.25">
      <c r="A853" s="1">
        <v>2023</v>
      </c>
      <c r="B853" s="1" t="s">
        <v>11</v>
      </c>
      <c r="C853" s="1">
        <v>118</v>
      </c>
      <c r="D853" s="1" t="s">
        <v>212</v>
      </c>
      <c r="E853" s="1" t="s">
        <v>151</v>
      </c>
      <c r="F853" s="2">
        <v>0</v>
      </c>
      <c r="G853" s="2">
        <v>0</v>
      </c>
      <c r="H853" s="2">
        <v>0</v>
      </c>
      <c r="I853" s="2">
        <v>0</v>
      </c>
      <c r="J853" s="2">
        <v>0</v>
      </c>
      <c r="K853" s="2">
        <v>0</v>
      </c>
      <c r="L853" s="2">
        <v>0</v>
      </c>
      <c r="M853" s="2">
        <v>0</v>
      </c>
      <c r="N853" s="2">
        <v>0</v>
      </c>
      <c r="O853" s="300">
        <v>0</v>
      </c>
      <c r="P853" s="101"/>
      <c r="Q853" s="6">
        <f t="shared" si="26"/>
        <v>0</v>
      </c>
      <c r="R853" s="6">
        <v>0</v>
      </c>
      <c r="S853">
        <v>0</v>
      </c>
      <c r="T853" s="6">
        <f t="shared" si="27"/>
        <v>0</v>
      </c>
    </row>
    <row r="854" spans="1:20" x14ac:dyDescent="0.25">
      <c r="A854" s="1">
        <v>2023</v>
      </c>
      <c r="B854" s="1" t="s">
        <v>11</v>
      </c>
      <c r="C854" s="1">
        <v>118</v>
      </c>
      <c r="D854" s="1" t="s">
        <v>212</v>
      </c>
      <c r="E854" s="1" t="s">
        <v>152</v>
      </c>
      <c r="F854" s="2">
        <v>0</v>
      </c>
      <c r="G854" s="2">
        <v>0</v>
      </c>
      <c r="H854" s="2">
        <v>0</v>
      </c>
      <c r="I854" s="2">
        <v>0</v>
      </c>
      <c r="J854" s="2">
        <v>0</v>
      </c>
      <c r="K854" s="2">
        <v>0</v>
      </c>
      <c r="L854" s="2">
        <v>0</v>
      </c>
      <c r="M854" s="2">
        <v>0</v>
      </c>
      <c r="N854" s="2">
        <v>0</v>
      </c>
      <c r="O854" s="300">
        <v>0</v>
      </c>
      <c r="P854" s="101"/>
      <c r="Q854" s="6">
        <f t="shared" si="26"/>
        <v>0</v>
      </c>
      <c r="R854" s="6">
        <v>0</v>
      </c>
      <c r="S854">
        <v>0</v>
      </c>
      <c r="T854" s="6">
        <f t="shared" si="27"/>
        <v>0</v>
      </c>
    </row>
    <row r="855" spans="1:20" x14ac:dyDescent="0.25">
      <c r="A855" s="1">
        <v>2023</v>
      </c>
      <c r="B855" s="1" t="s">
        <v>11</v>
      </c>
      <c r="C855" s="1">
        <v>118</v>
      </c>
      <c r="D855" s="1" t="s">
        <v>212</v>
      </c>
      <c r="E855" s="1" t="s">
        <v>94</v>
      </c>
      <c r="F855" s="2">
        <v>0</v>
      </c>
      <c r="G855" s="2">
        <v>0</v>
      </c>
      <c r="H855" s="2">
        <v>0</v>
      </c>
      <c r="I855" s="2">
        <v>0</v>
      </c>
      <c r="J855" s="2">
        <v>0</v>
      </c>
      <c r="K855" s="2">
        <v>0</v>
      </c>
      <c r="L855" s="2">
        <v>0</v>
      </c>
      <c r="M855" s="2">
        <v>0</v>
      </c>
      <c r="N855" s="2">
        <v>0</v>
      </c>
      <c r="O855" s="300">
        <v>0</v>
      </c>
      <c r="P855" s="101"/>
      <c r="Q855" s="6">
        <f t="shared" si="26"/>
        <v>0</v>
      </c>
      <c r="R855" s="6">
        <v>0</v>
      </c>
      <c r="S855">
        <v>0</v>
      </c>
      <c r="T855" s="6">
        <f t="shared" si="27"/>
        <v>0</v>
      </c>
    </row>
    <row r="856" spans="1:20" x14ac:dyDescent="0.25">
      <c r="A856" s="1">
        <v>2023</v>
      </c>
      <c r="B856" s="1" t="s">
        <v>11</v>
      </c>
      <c r="C856" s="1">
        <v>118</v>
      </c>
      <c r="D856" s="1" t="s">
        <v>212</v>
      </c>
      <c r="E856" s="1" t="s">
        <v>157</v>
      </c>
      <c r="F856" s="2">
        <v>43166</v>
      </c>
      <c r="G856" s="2">
        <v>0</v>
      </c>
      <c r="H856" s="2">
        <v>0</v>
      </c>
      <c r="I856" s="2">
        <v>43166</v>
      </c>
      <c r="J856" s="2">
        <v>0</v>
      </c>
      <c r="K856" s="2">
        <v>0</v>
      </c>
      <c r="L856" s="2">
        <v>43166</v>
      </c>
      <c r="M856" s="2">
        <v>0</v>
      </c>
      <c r="N856" s="2">
        <v>43166</v>
      </c>
      <c r="O856" s="300">
        <v>0.10730000000000001</v>
      </c>
      <c r="P856" s="101"/>
      <c r="Q856" s="6">
        <f t="shared" si="26"/>
        <v>172664</v>
      </c>
      <c r="R856" s="6">
        <v>172664</v>
      </c>
      <c r="S856">
        <v>172664</v>
      </c>
      <c r="T856" s="6">
        <f t="shared" si="27"/>
        <v>0</v>
      </c>
    </row>
    <row r="857" spans="1:20" x14ac:dyDescent="0.25">
      <c r="A857" s="1">
        <v>2023</v>
      </c>
      <c r="B857" s="1" t="s">
        <v>11</v>
      </c>
      <c r="C857" s="1">
        <v>119</v>
      </c>
      <c r="D857" s="1" t="s">
        <v>213</v>
      </c>
      <c r="E857" s="1" t="s">
        <v>89</v>
      </c>
      <c r="F857" s="2">
        <v>0</v>
      </c>
      <c r="G857" s="2">
        <v>0</v>
      </c>
      <c r="H857" s="2">
        <v>0</v>
      </c>
      <c r="I857" s="2">
        <v>0</v>
      </c>
      <c r="J857" s="2">
        <v>0</v>
      </c>
      <c r="K857" s="2">
        <v>0</v>
      </c>
      <c r="L857" s="2">
        <v>0</v>
      </c>
      <c r="M857" s="2">
        <v>0</v>
      </c>
      <c r="N857" s="2">
        <v>0</v>
      </c>
      <c r="O857" s="300">
        <v>0</v>
      </c>
      <c r="P857" s="101"/>
      <c r="Q857" s="6">
        <f t="shared" si="26"/>
        <v>0</v>
      </c>
      <c r="R857" s="6">
        <v>0</v>
      </c>
      <c r="S857">
        <v>0</v>
      </c>
      <c r="T857" s="6">
        <f t="shared" si="27"/>
        <v>0</v>
      </c>
    </row>
    <row r="858" spans="1:20" x14ac:dyDescent="0.25">
      <c r="A858" s="1">
        <v>2023</v>
      </c>
      <c r="B858" s="1" t="s">
        <v>11</v>
      </c>
      <c r="C858" s="1">
        <v>119</v>
      </c>
      <c r="D858" s="1" t="s">
        <v>213</v>
      </c>
      <c r="E858" s="1" t="s">
        <v>88</v>
      </c>
      <c r="F858" s="2">
        <v>0</v>
      </c>
      <c r="G858" s="2">
        <v>0</v>
      </c>
      <c r="H858" s="2">
        <v>0</v>
      </c>
      <c r="I858" s="2">
        <v>0</v>
      </c>
      <c r="J858" s="2">
        <v>0</v>
      </c>
      <c r="K858" s="2">
        <v>0</v>
      </c>
      <c r="L858" s="2">
        <v>0</v>
      </c>
      <c r="M858" s="2">
        <v>0</v>
      </c>
      <c r="N858" s="2">
        <v>0</v>
      </c>
      <c r="O858" s="300">
        <v>0</v>
      </c>
      <c r="P858" s="101"/>
      <c r="Q858" s="6">
        <f t="shared" si="26"/>
        <v>0</v>
      </c>
      <c r="R858" s="6">
        <v>0</v>
      </c>
      <c r="S858">
        <v>0</v>
      </c>
      <c r="T858" s="6">
        <f t="shared" si="27"/>
        <v>0</v>
      </c>
    </row>
    <row r="859" spans="1:20" x14ac:dyDescent="0.25">
      <c r="A859" s="1">
        <v>2023</v>
      </c>
      <c r="B859" s="1" t="s">
        <v>11</v>
      </c>
      <c r="C859" s="1">
        <v>119</v>
      </c>
      <c r="D859" s="1" t="s">
        <v>213</v>
      </c>
      <c r="E859" s="1" t="s">
        <v>86</v>
      </c>
      <c r="F859" s="2">
        <v>0</v>
      </c>
      <c r="G859" s="2">
        <v>0</v>
      </c>
      <c r="H859" s="2">
        <v>0</v>
      </c>
      <c r="I859" s="2">
        <v>0</v>
      </c>
      <c r="J859" s="2">
        <v>0</v>
      </c>
      <c r="K859" s="2">
        <v>0</v>
      </c>
      <c r="L859" s="2">
        <v>0</v>
      </c>
      <c r="M859" s="2">
        <v>0</v>
      </c>
      <c r="N859" s="2">
        <v>0</v>
      </c>
      <c r="O859" s="300">
        <v>0</v>
      </c>
      <c r="P859" s="101"/>
      <c r="Q859" s="6">
        <f t="shared" si="26"/>
        <v>0</v>
      </c>
      <c r="R859" s="6">
        <v>0</v>
      </c>
      <c r="S859">
        <v>0</v>
      </c>
      <c r="T859" s="6">
        <f t="shared" si="27"/>
        <v>0</v>
      </c>
    </row>
    <row r="860" spans="1:20" x14ac:dyDescent="0.25">
      <c r="A860" s="1">
        <v>2023</v>
      </c>
      <c r="B860" s="1" t="s">
        <v>11</v>
      </c>
      <c r="C860" s="1">
        <v>119</v>
      </c>
      <c r="D860" s="1" t="s">
        <v>213</v>
      </c>
      <c r="E860" s="1" t="s">
        <v>93</v>
      </c>
      <c r="F860" s="2">
        <v>0</v>
      </c>
      <c r="G860" s="2">
        <v>0</v>
      </c>
      <c r="H860" s="2">
        <v>0</v>
      </c>
      <c r="I860" s="2">
        <v>0</v>
      </c>
      <c r="J860" s="2">
        <v>0</v>
      </c>
      <c r="K860" s="2">
        <v>0</v>
      </c>
      <c r="L860" s="2">
        <v>0</v>
      </c>
      <c r="M860" s="2">
        <v>0</v>
      </c>
      <c r="N860" s="2">
        <v>0</v>
      </c>
      <c r="O860" s="300">
        <v>0</v>
      </c>
      <c r="P860" s="101"/>
      <c r="Q860" s="6">
        <f t="shared" si="26"/>
        <v>0</v>
      </c>
      <c r="R860" s="6">
        <v>0</v>
      </c>
      <c r="S860">
        <v>0</v>
      </c>
      <c r="T860" s="6">
        <f t="shared" si="27"/>
        <v>0</v>
      </c>
    </row>
    <row r="861" spans="1:20" x14ac:dyDescent="0.25">
      <c r="A861" s="1">
        <v>2023</v>
      </c>
      <c r="B861" s="1" t="s">
        <v>11</v>
      </c>
      <c r="C861" s="1">
        <v>119</v>
      </c>
      <c r="D861" s="1" t="s">
        <v>213</v>
      </c>
      <c r="E861" s="1" t="s">
        <v>145</v>
      </c>
      <c r="F861" s="2">
        <v>0</v>
      </c>
      <c r="G861" s="2">
        <v>0</v>
      </c>
      <c r="H861" s="2">
        <v>113529</v>
      </c>
      <c r="I861" s="2">
        <v>113529</v>
      </c>
      <c r="J861" s="2">
        <v>0</v>
      </c>
      <c r="K861" s="2">
        <v>0</v>
      </c>
      <c r="L861" s="2">
        <v>0</v>
      </c>
      <c r="M861" s="2">
        <v>113529</v>
      </c>
      <c r="N861" s="2">
        <v>113529</v>
      </c>
      <c r="O861" s="300">
        <v>0.7802</v>
      </c>
      <c r="P861" s="101"/>
      <c r="Q861" s="6">
        <f t="shared" si="26"/>
        <v>454116</v>
      </c>
      <c r="R861" s="6">
        <v>454116</v>
      </c>
      <c r="S861">
        <v>454116</v>
      </c>
      <c r="T861" s="6">
        <f t="shared" si="27"/>
        <v>0</v>
      </c>
    </row>
    <row r="862" spans="1:20" x14ac:dyDescent="0.25">
      <c r="A862" s="1">
        <v>2023</v>
      </c>
      <c r="B862" s="1" t="s">
        <v>11</v>
      </c>
      <c r="C862" s="1">
        <v>119</v>
      </c>
      <c r="D862" s="1" t="s">
        <v>213</v>
      </c>
      <c r="E862" s="1" t="s">
        <v>146</v>
      </c>
      <c r="F862" s="2">
        <v>0</v>
      </c>
      <c r="G862" s="2">
        <v>0</v>
      </c>
      <c r="H862" s="2">
        <v>0</v>
      </c>
      <c r="I862" s="2">
        <v>0</v>
      </c>
      <c r="J862" s="2">
        <v>0</v>
      </c>
      <c r="K862" s="2">
        <v>0</v>
      </c>
      <c r="L862" s="2">
        <v>0</v>
      </c>
      <c r="M862" s="2">
        <v>0</v>
      </c>
      <c r="N862" s="2">
        <v>0</v>
      </c>
      <c r="O862" s="300">
        <v>0</v>
      </c>
      <c r="P862" s="101"/>
      <c r="Q862" s="6">
        <f t="shared" si="26"/>
        <v>0</v>
      </c>
      <c r="R862" s="6">
        <v>0</v>
      </c>
      <c r="S862">
        <v>0</v>
      </c>
      <c r="T862" s="6">
        <f t="shared" si="27"/>
        <v>0</v>
      </c>
    </row>
    <row r="863" spans="1:20" x14ac:dyDescent="0.25">
      <c r="A863" s="1">
        <v>2023</v>
      </c>
      <c r="B863" s="1" t="s">
        <v>11</v>
      </c>
      <c r="C863" s="1">
        <v>119</v>
      </c>
      <c r="D863" s="1" t="s">
        <v>213</v>
      </c>
      <c r="E863" s="1" t="s">
        <v>99</v>
      </c>
      <c r="F863" s="2">
        <v>0</v>
      </c>
      <c r="G863" s="2">
        <v>0</v>
      </c>
      <c r="H863" s="2">
        <v>16374</v>
      </c>
      <c r="I863" s="2">
        <v>16374</v>
      </c>
      <c r="J863" s="2">
        <v>0</v>
      </c>
      <c r="K863" s="2">
        <v>0</v>
      </c>
      <c r="L863" s="2">
        <v>0</v>
      </c>
      <c r="M863" s="2">
        <v>16374</v>
      </c>
      <c r="N863" s="2">
        <v>16374</v>
      </c>
      <c r="O863" s="300">
        <v>0.1125</v>
      </c>
      <c r="P863" s="101"/>
      <c r="Q863" s="6">
        <f t="shared" si="26"/>
        <v>65496</v>
      </c>
      <c r="R863" s="6">
        <v>65496</v>
      </c>
      <c r="S863">
        <v>65496</v>
      </c>
      <c r="T863" s="6">
        <f t="shared" si="27"/>
        <v>0</v>
      </c>
    </row>
    <row r="864" spans="1:20" x14ac:dyDescent="0.25">
      <c r="A864" s="1">
        <v>2023</v>
      </c>
      <c r="B864" s="1" t="s">
        <v>11</v>
      </c>
      <c r="C864" s="1">
        <v>119</v>
      </c>
      <c r="D864" s="1" t="s">
        <v>213</v>
      </c>
      <c r="E864" s="1" t="s">
        <v>147</v>
      </c>
      <c r="F864" s="2">
        <v>0</v>
      </c>
      <c r="G864" s="2">
        <v>0</v>
      </c>
      <c r="H864" s="2">
        <v>0</v>
      </c>
      <c r="I864" s="2">
        <v>0</v>
      </c>
      <c r="J864" s="2">
        <v>0</v>
      </c>
      <c r="K864" s="2">
        <v>0</v>
      </c>
      <c r="L864" s="2">
        <v>0</v>
      </c>
      <c r="M864" s="2">
        <v>0</v>
      </c>
      <c r="N864" s="2">
        <v>0</v>
      </c>
      <c r="O864" s="300">
        <v>0</v>
      </c>
      <c r="P864" s="101"/>
      <c r="Q864" s="6">
        <f t="shared" si="26"/>
        <v>0</v>
      </c>
      <c r="R864" s="6">
        <v>0</v>
      </c>
      <c r="S864">
        <v>0</v>
      </c>
      <c r="T864" s="6">
        <f t="shared" si="27"/>
        <v>0</v>
      </c>
    </row>
    <row r="865" spans="1:20" x14ac:dyDescent="0.25">
      <c r="A865" s="1">
        <v>2023</v>
      </c>
      <c r="B865" s="1" t="s">
        <v>11</v>
      </c>
      <c r="C865" s="1">
        <v>119</v>
      </c>
      <c r="D865" s="1" t="s">
        <v>213</v>
      </c>
      <c r="E865" s="1" t="s">
        <v>148</v>
      </c>
      <c r="F865" s="2">
        <v>0</v>
      </c>
      <c r="G865" s="2">
        <v>0</v>
      </c>
      <c r="H865" s="2">
        <v>0</v>
      </c>
      <c r="I865" s="2">
        <v>0</v>
      </c>
      <c r="J865" s="2">
        <v>0</v>
      </c>
      <c r="K865" s="2">
        <v>0</v>
      </c>
      <c r="L865" s="2">
        <v>0</v>
      </c>
      <c r="M865" s="2">
        <v>0</v>
      </c>
      <c r="N865" s="2">
        <v>0</v>
      </c>
      <c r="O865" s="300">
        <v>0</v>
      </c>
      <c r="P865" s="101"/>
      <c r="Q865" s="6">
        <f t="shared" si="26"/>
        <v>0</v>
      </c>
      <c r="R865" s="6">
        <v>0</v>
      </c>
      <c r="S865">
        <v>0</v>
      </c>
      <c r="T865" s="6">
        <f t="shared" si="27"/>
        <v>0</v>
      </c>
    </row>
    <row r="866" spans="1:20" x14ac:dyDescent="0.25">
      <c r="A866" s="1">
        <v>2023</v>
      </c>
      <c r="B866" s="1" t="s">
        <v>11</v>
      </c>
      <c r="C866" s="1">
        <v>119</v>
      </c>
      <c r="D866" s="1" t="s">
        <v>213</v>
      </c>
      <c r="E866" s="1" t="s">
        <v>149</v>
      </c>
      <c r="F866" s="2">
        <v>0</v>
      </c>
      <c r="G866" s="2">
        <v>0</v>
      </c>
      <c r="H866" s="2">
        <v>0</v>
      </c>
      <c r="I866" s="2">
        <v>0</v>
      </c>
      <c r="J866" s="2">
        <v>0</v>
      </c>
      <c r="K866" s="2">
        <v>0</v>
      </c>
      <c r="L866" s="2">
        <v>0</v>
      </c>
      <c r="M866" s="2">
        <v>0</v>
      </c>
      <c r="N866" s="2">
        <v>0</v>
      </c>
      <c r="O866" s="300">
        <v>0</v>
      </c>
      <c r="P866" s="101"/>
      <c r="Q866" s="6">
        <f t="shared" si="26"/>
        <v>0</v>
      </c>
      <c r="R866" s="6">
        <v>0</v>
      </c>
      <c r="S866">
        <v>0</v>
      </c>
      <c r="T866" s="6">
        <f t="shared" si="27"/>
        <v>0</v>
      </c>
    </row>
    <row r="867" spans="1:20" x14ac:dyDescent="0.25">
      <c r="A867" s="1">
        <v>2023</v>
      </c>
      <c r="B867" s="1" t="s">
        <v>11</v>
      </c>
      <c r="C867" s="1">
        <v>119</v>
      </c>
      <c r="D867" s="1" t="s">
        <v>213</v>
      </c>
      <c r="E867" s="1" t="s">
        <v>150</v>
      </c>
      <c r="F867" s="2">
        <v>0</v>
      </c>
      <c r="G867" s="2">
        <v>0</v>
      </c>
      <c r="H867" s="2">
        <v>0</v>
      </c>
      <c r="I867" s="2">
        <v>0</v>
      </c>
      <c r="J867" s="2">
        <v>0</v>
      </c>
      <c r="K867" s="2">
        <v>0</v>
      </c>
      <c r="L867" s="2">
        <v>0</v>
      </c>
      <c r="M867" s="2">
        <v>0</v>
      </c>
      <c r="N867" s="2">
        <v>0</v>
      </c>
      <c r="O867" s="300">
        <v>0</v>
      </c>
      <c r="P867" s="101"/>
      <c r="Q867" s="6">
        <f t="shared" si="26"/>
        <v>0</v>
      </c>
      <c r="R867" s="6">
        <v>0</v>
      </c>
      <c r="S867">
        <v>0</v>
      </c>
      <c r="T867" s="6">
        <f t="shared" si="27"/>
        <v>0</v>
      </c>
    </row>
    <row r="868" spans="1:20" x14ac:dyDescent="0.25">
      <c r="A868" s="1">
        <v>2023</v>
      </c>
      <c r="B868" s="1" t="s">
        <v>11</v>
      </c>
      <c r="C868" s="1">
        <v>119</v>
      </c>
      <c r="D868" s="1" t="s">
        <v>213</v>
      </c>
      <c r="E868" s="1" t="s">
        <v>151</v>
      </c>
      <c r="F868" s="2">
        <v>0</v>
      </c>
      <c r="G868" s="2">
        <v>0</v>
      </c>
      <c r="H868" s="2">
        <v>0</v>
      </c>
      <c r="I868" s="2">
        <v>0</v>
      </c>
      <c r="J868" s="2">
        <v>0</v>
      </c>
      <c r="K868" s="2">
        <v>0</v>
      </c>
      <c r="L868" s="2">
        <v>0</v>
      </c>
      <c r="M868" s="2">
        <v>0</v>
      </c>
      <c r="N868" s="2">
        <v>0</v>
      </c>
      <c r="O868" s="300">
        <v>0</v>
      </c>
      <c r="P868" s="101"/>
      <c r="Q868" s="6">
        <f t="shared" si="26"/>
        <v>0</v>
      </c>
      <c r="R868" s="6">
        <v>0</v>
      </c>
      <c r="S868">
        <v>0</v>
      </c>
      <c r="T868" s="6">
        <f t="shared" si="27"/>
        <v>0</v>
      </c>
    </row>
    <row r="869" spans="1:20" x14ac:dyDescent="0.25">
      <c r="A869" s="1">
        <v>2023</v>
      </c>
      <c r="B869" s="1" t="s">
        <v>11</v>
      </c>
      <c r="C869" s="1">
        <v>119</v>
      </c>
      <c r="D869" s="1" t="s">
        <v>213</v>
      </c>
      <c r="E869" s="1" t="s">
        <v>152</v>
      </c>
      <c r="F869" s="2">
        <v>0</v>
      </c>
      <c r="G869" s="2">
        <v>0</v>
      </c>
      <c r="H869" s="2">
        <v>0</v>
      </c>
      <c r="I869" s="2">
        <v>0</v>
      </c>
      <c r="J869" s="2">
        <v>0</v>
      </c>
      <c r="K869" s="2">
        <v>0</v>
      </c>
      <c r="L869" s="2">
        <v>0</v>
      </c>
      <c r="M869" s="2">
        <v>0</v>
      </c>
      <c r="N869" s="2">
        <v>0</v>
      </c>
      <c r="O869" s="300">
        <v>0</v>
      </c>
      <c r="P869" s="101"/>
      <c r="Q869" s="6">
        <f t="shared" si="26"/>
        <v>0</v>
      </c>
      <c r="R869" s="6">
        <v>0</v>
      </c>
      <c r="S869">
        <v>0</v>
      </c>
      <c r="T869" s="6">
        <f t="shared" si="27"/>
        <v>0</v>
      </c>
    </row>
    <row r="870" spans="1:20" x14ac:dyDescent="0.25">
      <c r="A870" s="1">
        <v>2023</v>
      </c>
      <c r="B870" s="1" t="s">
        <v>11</v>
      </c>
      <c r="C870" s="1">
        <v>119</v>
      </c>
      <c r="D870" s="1" t="s">
        <v>213</v>
      </c>
      <c r="E870" s="1" t="s">
        <v>94</v>
      </c>
      <c r="F870" s="2">
        <v>0</v>
      </c>
      <c r="G870" s="2">
        <v>0</v>
      </c>
      <c r="H870" s="2">
        <v>0</v>
      </c>
      <c r="I870" s="2">
        <v>0</v>
      </c>
      <c r="J870" s="2">
        <v>0</v>
      </c>
      <c r="K870" s="2">
        <v>0</v>
      </c>
      <c r="L870" s="2">
        <v>0</v>
      </c>
      <c r="M870" s="2">
        <v>0</v>
      </c>
      <c r="N870" s="2">
        <v>0</v>
      </c>
      <c r="O870" s="300">
        <v>0</v>
      </c>
      <c r="P870" s="101"/>
      <c r="Q870" s="6">
        <f t="shared" si="26"/>
        <v>0</v>
      </c>
      <c r="R870" s="6">
        <v>0</v>
      </c>
      <c r="S870">
        <v>0</v>
      </c>
      <c r="T870" s="6">
        <f t="shared" si="27"/>
        <v>0</v>
      </c>
    </row>
    <row r="871" spans="1:20" x14ac:dyDescent="0.25">
      <c r="A871" s="1">
        <v>2023</v>
      </c>
      <c r="B871" s="1" t="s">
        <v>11</v>
      </c>
      <c r="C871" s="1">
        <v>119</v>
      </c>
      <c r="D871" s="1" t="s">
        <v>213</v>
      </c>
      <c r="E871" s="1" t="s">
        <v>157</v>
      </c>
      <c r="F871" s="2">
        <v>15615</v>
      </c>
      <c r="G871" s="2">
        <v>0</v>
      </c>
      <c r="H871" s="2">
        <v>0</v>
      </c>
      <c r="I871" s="2">
        <v>15615</v>
      </c>
      <c r="J871" s="2">
        <v>0</v>
      </c>
      <c r="K871" s="2">
        <v>0</v>
      </c>
      <c r="L871" s="2">
        <v>15615</v>
      </c>
      <c r="M871" s="2">
        <v>0</v>
      </c>
      <c r="N871" s="2">
        <v>15615</v>
      </c>
      <c r="O871" s="300">
        <v>0.10730000000000001</v>
      </c>
      <c r="P871" s="101"/>
      <c r="Q871" s="6">
        <f t="shared" si="26"/>
        <v>62460</v>
      </c>
      <c r="R871" s="6">
        <v>62460</v>
      </c>
      <c r="S871">
        <v>62460</v>
      </c>
      <c r="T871" s="6">
        <f t="shared" si="27"/>
        <v>0</v>
      </c>
    </row>
    <row r="872" spans="1:20" x14ac:dyDescent="0.25">
      <c r="A872" s="1">
        <v>2023</v>
      </c>
      <c r="B872" s="1" t="s">
        <v>11</v>
      </c>
      <c r="C872" s="1">
        <v>120</v>
      </c>
      <c r="D872" s="1" t="s">
        <v>214</v>
      </c>
      <c r="E872" s="1" t="s">
        <v>89</v>
      </c>
      <c r="F872" s="2">
        <v>0</v>
      </c>
      <c r="G872" s="2">
        <v>0</v>
      </c>
      <c r="H872" s="2">
        <v>0</v>
      </c>
      <c r="I872" s="2">
        <v>0</v>
      </c>
      <c r="J872" s="2">
        <v>0</v>
      </c>
      <c r="K872" s="2">
        <v>0</v>
      </c>
      <c r="L872" s="2">
        <v>0</v>
      </c>
      <c r="M872" s="2">
        <v>0</v>
      </c>
      <c r="N872" s="2">
        <v>0</v>
      </c>
      <c r="O872" s="300">
        <v>0</v>
      </c>
      <c r="P872" s="101"/>
      <c r="Q872" s="6">
        <f t="shared" si="26"/>
        <v>0</v>
      </c>
      <c r="R872" s="6">
        <v>0</v>
      </c>
      <c r="S872">
        <v>0</v>
      </c>
      <c r="T872" s="6">
        <f t="shared" si="27"/>
        <v>0</v>
      </c>
    </row>
    <row r="873" spans="1:20" x14ac:dyDescent="0.25">
      <c r="A873" s="1">
        <v>2023</v>
      </c>
      <c r="B873" s="1" t="s">
        <v>11</v>
      </c>
      <c r="C873" s="1">
        <v>120</v>
      </c>
      <c r="D873" s="1" t="s">
        <v>214</v>
      </c>
      <c r="E873" s="1" t="s">
        <v>88</v>
      </c>
      <c r="F873" s="2">
        <v>0</v>
      </c>
      <c r="G873" s="2">
        <v>0</v>
      </c>
      <c r="H873" s="2">
        <v>0</v>
      </c>
      <c r="I873" s="2">
        <v>0</v>
      </c>
      <c r="J873" s="2">
        <v>0</v>
      </c>
      <c r="K873" s="2">
        <v>0</v>
      </c>
      <c r="L873" s="2">
        <v>0</v>
      </c>
      <c r="M873" s="2">
        <v>0</v>
      </c>
      <c r="N873" s="2">
        <v>0</v>
      </c>
      <c r="O873" s="300">
        <v>0</v>
      </c>
      <c r="P873" s="101"/>
      <c r="Q873" s="6">
        <f t="shared" si="26"/>
        <v>0</v>
      </c>
      <c r="R873" s="6">
        <v>0</v>
      </c>
      <c r="S873">
        <v>0</v>
      </c>
      <c r="T873" s="6">
        <f t="shared" si="27"/>
        <v>0</v>
      </c>
    </row>
    <row r="874" spans="1:20" x14ac:dyDescent="0.25">
      <c r="A874" s="1">
        <v>2023</v>
      </c>
      <c r="B874" s="1" t="s">
        <v>11</v>
      </c>
      <c r="C874" s="1">
        <v>120</v>
      </c>
      <c r="D874" s="1" t="s">
        <v>214</v>
      </c>
      <c r="E874" s="1" t="s">
        <v>86</v>
      </c>
      <c r="F874" s="2">
        <v>0</v>
      </c>
      <c r="G874" s="2">
        <v>0</v>
      </c>
      <c r="H874" s="2">
        <v>0</v>
      </c>
      <c r="I874" s="2">
        <v>0</v>
      </c>
      <c r="J874" s="2">
        <v>0</v>
      </c>
      <c r="K874" s="2">
        <v>0</v>
      </c>
      <c r="L874" s="2">
        <v>0</v>
      </c>
      <c r="M874" s="2">
        <v>0</v>
      </c>
      <c r="N874" s="2">
        <v>0</v>
      </c>
      <c r="O874" s="300">
        <v>0</v>
      </c>
      <c r="P874" s="101"/>
      <c r="Q874" s="6">
        <f t="shared" si="26"/>
        <v>0</v>
      </c>
      <c r="R874" s="6">
        <v>0</v>
      </c>
      <c r="S874">
        <v>0</v>
      </c>
      <c r="T874" s="6">
        <f t="shared" si="27"/>
        <v>0</v>
      </c>
    </row>
    <row r="875" spans="1:20" x14ac:dyDescent="0.25">
      <c r="A875" s="1">
        <v>2023</v>
      </c>
      <c r="B875" s="1" t="s">
        <v>11</v>
      </c>
      <c r="C875" s="1">
        <v>120</v>
      </c>
      <c r="D875" s="1" t="s">
        <v>214</v>
      </c>
      <c r="E875" s="1" t="s">
        <v>93</v>
      </c>
      <c r="F875" s="2">
        <v>0</v>
      </c>
      <c r="G875" s="2">
        <v>0</v>
      </c>
      <c r="H875" s="2">
        <v>0</v>
      </c>
      <c r="I875" s="2">
        <v>0</v>
      </c>
      <c r="J875" s="2">
        <v>0</v>
      </c>
      <c r="K875" s="2">
        <v>0</v>
      </c>
      <c r="L875" s="2">
        <v>0</v>
      </c>
      <c r="M875" s="2">
        <v>0</v>
      </c>
      <c r="N875" s="2">
        <v>0</v>
      </c>
      <c r="O875" s="300">
        <v>0</v>
      </c>
      <c r="P875" s="101"/>
      <c r="Q875" s="6">
        <f t="shared" si="26"/>
        <v>0</v>
      </c>
      <c r="R875" s="6">
        <v>0</v>
      </c>
      <c r="S875">
        <v>0</v>
      </c>
      <c r="T875" s="6">
        <f t="shared" si="27"/>
        <v>0</v>
      </c>
    </row>
    <row r="876" spans="1:20" x14ac:dyDescent="0.25">
      <c r="A876" s="1">
        <v>2023</v>
      </c>
      <c r="B876" s="1" t="s">
        <v>11</v>
      </c>
      <c r="C876" s="1">
        <v>120</v>
      </c>
      <c r="D876" s="1" t="s">
        <v>214</v>
      </c>
      <c r="E876" s="1" t="s">
        <v>145</v>
      </c>
      <c r="F876" s="2">
        <v>0</v>
      </c>
      <c r="G876" s="2">
        <v>0</v>
      </c>
      <c r="H876" s="2">
        <v>122248</v>
      </c>
      <c r="I876" s="2">
        <v>122248</v>
      </c>
      <c r="J876" s="2">
        <v>0</v>
      </c>
      <c r="K876" s="2">
        <v>0</v>
      </c>
      <c r="L876" s="2">
        <v>0</v>
      </c>
      <c r="M876" s="2">
        <v>122248</v>
      </c>
      <c r="N876" s="2">
        <v>122248</v>
      </c>
      <c r="O876" s="300">
        <v>0.7802</v>
      </c>
      <c r="P876" s="101"/>
      <c r="Q876" s="6">
        <f t="shared" si="26"/>
        <v>488992</v>
      </c>
      <c r="R876" s="6">
        <v>488992</v>
      </c>
      <c r="S876">
        <v>488992</v>
      </c>
      <c r="T876" s="6">
        <f t="shared" si="27"/>
        <v>0</v>
      </c>
    </row>
    <row r="877" spans="1:20" x14ac:dyDescent="0.25">
      <c r="A877" s="1">
        <v>2023</v>
      </c>
      <c r="B877" s="1" t="s">
        <v>11</v>
      </c>
      <c r="C877" s="1">
        <v>120</v>
      </c>
      <c r="D877" s="1" t="s">
        <v>214</v>
      </c>
      <c r="E877" s="1" t="s">
        <v>146</v>
      </c>
      <c r="F877" s="2">
        <v>0</v>
      </c>
      <c r="G877" s="2">
        <v>0</v>
      </c>
      <c r="H877" s="2">
        <v>0</v>
      </c>
      <c r="I877" s="2">
        <v>0</v>
      </c>
      <c r="J877" s="2">
        <v>0</v>
      </c>
      <c r="K877" s="2">
        <v>0</v>
      </c>
      <c r="L877" s="2">
        <v>0</v>
      </c>
      <c r="M877" s="2">
        <v>0</v>
      </c>
      <c r="N877" s="2">
        <v>0</v>
      </c>
      <c r="O877" s="300">
        <v>0</v>
      </c>
      <c r="P877" s="101"/>
      <c r="Q877" s="6">
        <f t="shared" si="26"/>
        <v>0</v>
      </c>
      <c r="R877" s="6">
        <v>0</v>
      </c>
      <c r="S877">
        <v>0</v>
      </c>
      <c r="T877" s="6">
        <f t="shared" si="27"/>
        <v>0</v>
      </c>
    </row>
    <row r="878" spans="1:20" x14ac:dyDescent="0.25">
      <c r="A878" s="1">
        <v>2023</v>
      </c>
      <c r="B878" s="1" t="s">
        <v>11</v>
      </c>
      <c r="C878" s="1">
        <v>120</v>
      </c>
      <c r="D878" s="1" t="s">
        <v>214</v>
      </c>
      <c r="E878" s="1" t="s">
        <v>99</v>
      </c>
      <c r="F878" s="2">
        <v>0</v>
      </c>
      <c r="G878" s="2">
        <v>0</v>
      </c>
      <c r="H878" s="2">
        <v>17632</v>
      </c>
      <c r="I878" s="2">
        <v>17632</v>
      </c>
      <c r="J878" s="2">
        <v>0</v>
      </c>
      <c r="K878" s="2">
        <v>0</v>
      </c>
      <c r="L878" s="2">
        <v>0</v>
      </c>
      <c r="M878" s="2">
        <v>17632</v>
      </c>
      <c r="N878" s="2">
        <v>17632</v>
      </c>
      <c r="O878" s="300">
        <v>0.1125</v>
      </c>
      <c r="P878" s="101"/>
      <c r="Q878" s="6">
        <f t="shared" si="26"/>
        <v>70528</v>
      </c>
      <c r="R878" s="6">
        <v>70528</v>
      </c>
      <c r="S878">
        <v>70528</v>
      </c>
      <c r="T878" s="6">
        <f t="shared" si="27"/>
        <v>0</v>
      </c>
    </row>
    <row r="879" spans="1:20" x14ac:dyDescent="0.25">
      <c r="A879" s="1">
        <v>2023</v>
      </c>
      <c r="B879" s="1" t="s">
        <v>11</v>
      </c>
      <c r="C879" s="1">
        <v>120</v>
      </c>
      <c r="D879" s="1" t="s">
        <v>214</v>
      </c>
      <c r="E879" s="1" t="s">
        <v>147</v>
      </c>
      <c r="F879" s="2">
        <v>0</v>
      </c>
      <c r="G879" s="2">
        <v>0</v>
      </c>
      <c r="H879" s="2">
        <v>0</v>
      </c>
      <c r="I879" s="2">
        <v>0</v>
      </c>
      <c r="J879" s="2">
        <v>0</v>
      </c>
      <c r="K879" s="2">
        <v>0</v>
      </c>
      <c r="L879" s="2">
        <v>0</v>
      </c>
      <c r="M879" s="2">
        <v>0</v>
      </c>
      <c r="N879" s="2">
        <v>0</v>
      </c>
      <c r="O879" s="300">
        <v>0</v>
      </c>
      <c r="P879" s="101"/>
      <c r="Q879" s="6">
        <f t="shared" si="26"/>
        <v>0</v>
      </c>
      <c r="R879" s="6">
        <v>0</v>
      </c>
      <c r="S879">
        <v>0</v>
      </c>
      <c r="T879" s="6">
        <f t="shared" si="27"/>
        <v>0</v>
      </c>
    </row>
    <row r="880" spans="1:20" x14ac:dyDescent="0.25">
      <c r="A880" s="1">
        <v>2023</v>
      </c>
      <c r="B880" s="1" t="s">
        <v>11</v>
      </c>
      <c r="C880" s="1">
        <v>120</v>
      </c>
      <c r="D880" s="1" t="s">
        <v>214</v>
      </c>
      <c r="E880" s="1" t="s">
        <v>148</v>
      </c>
      <c r="F880" s="2">
        <v>0</v>
      </c>
      <c r="G880" s="2">
        <v>0</v>
      </c>
      <c r="H880" s="2">
        <v>0</v>
      </c>
      <c r="I880" s="2">
        <v>0</v>
      </c>
      <c r="J880" s="2">
        <v>0</v>
      </c>
      <c r="K880" s="2">
        <v>0</v>
      </c>
      <c r="L880" s="2">
        <v>0</v>
      </c>
      <c r="M880" s="2">
        <v>0</v>
      </c>
      <c r="N880" s="2">
        <v>0</v>
      </c>
      <c r="O880" s="300">
        <v>0</v>
      </c>
      <c r="P880" s="101"/>
      <c r="Q880" s="6">
        <f t="shared" si="26"/>
        <v>0</v>
      </c>
      <c r="R880" s="6">
        <v>0</v>
      </c>
      <c r="S880">
        <v>0</v>
      </c>
      <c r="T880" s="6">
        <f t="shared" si="27"/>
        <v>0</v>
      </c>
    </row>
    <row r="881" spans="1:20" x14ac:dyDescent="0.25">
      <c r="A881" s="1">
        <v>2023</v>
      </c>
      <c r="B881" s="1" t="s">
        <v>11</v>
      </c>
      <c r="C881" s="1">
        <v>120</v>
      </c>
      <c r="D881" s="1" t="s">
        <v>214</v>
      </c>
      <c r="E881" s="1" t="s">
        <v>149</v>
      </c>
      <c r="F881" s="2">
        <v>0</v>
      </c>
      <c r="G881" s="2">
        <v>0</v>
      </c>
      <c r="H881" s="2">
        <v>0</v>
      </c>
      <c r="I881" s="2">
        <v>0</v>
      </c>
      <c r="J881" s="2">
        <v>0</v>
      </c>
      <c r="K881" s="2">
        <v>0</v>
      </c>
      <c r="L881" s="2">
        <v>0</v>
      </c>
      <c r="M881" s="2">
        <v>0</v>
      </c>
      <c r="N881" s="2">
        <v>0</v>
      </c>
      <c r="O881" s="300">
        <v>0</v>
      </c>
      <c r="P881" s="101"/>
      <c r="Q881" s="6">
        <f t="shared" si="26"/>
        <v>0</v>
      </c>
      <c r="R881" s="6">
        <v>0</v>
      </c>
      <c r="S881">
        <v>0</v>
      </c>
      <c r="T881" s="6">
        <f t="shared" si="27"/>
        <v>0</v>
      </c>
    </row>
    <row r="882" spans="1:20" x14ac:dyDescent="0.25">
      <c r="A882" s="1">
        <v>2023</v>
      </c>
      <c r="B882" s="1" t="s">
        <v>11</v>
      </c>
      <c r="C882" s="1">
        <v>120</v>
      </c>
      <c r="D882" s="1" t="s">
        <v>214</v>
      </c>
      <c r="E882" s="1" t="s">
        <v>150</v>
      </c>
      <c r="F882" s="2">
        <v>0</v>
      </c>
      <c r="G882" s="2">
        <v>0</v>
      </c>
      <c r="H882" s="2">
        <v>0</v>
      </c>
      <c r="I882" s="2">
        <v>0</v>
      </c>
      <c r="J882" s="2">
        <v>0</v>
      </c>
      <c r="K882" s="2">
        <v>0</v>
      </c>
      <c r="L882" s="2">
        <v>0</v>
      </c>
      <c r="M882" s="2">
        <v>0</v>
      </c>
      <c r="N882" s="2">
        <v>0</v>
      </c>
      <c r="O882" s="300">
        <v>0</v>
      </c>
      <c r="P882" s="101"/>
      <c r="Q882" s="6">
        <f t="shared" si="26"/>
        <v>0</v>
      </c>
      <c r="R882" s="6">
        <v>0</v>
      </c>
      <c r="S882">
        <v>0</v>
      </c>
      <c r="T882" s="6">
        <f t="shared" si="27"/>
        <v>0</v>
      </c>
    </row>
    <row r="883" spans="1:20" x14ac:dyDescent="0.25">
      <c r="A883" s="1">
        <v>2023</v>
      </c>
      <c r="B883" s="1" t="s">
        <v>11</v>
      </c>
      <c r="C883" s="1">
        <v>120</v>
      </c>
      <c r="D883" s="1" t="s">
        <v>214</v>
      </c>
      <c r="E883" s="1" t="s">
        <v>151</v>
      </c>
      <c r="F883" s="2">
        <v>0</v>
      </c>
      <c r="G883" s="2">
        <v>0</v>
      </c>
      <c r="H883" s="2">
        <v>0</v>
      </c>
      <c r="I883" s="2">
        <v>0</v>
      </c>
      <c r="J883" s="2">
        <v>0</v>
      </c>
      <c r="K883" s="2">
        <v>0</v>
      </c>
      <c r="L883" s="2">
        <v>0</v>
      </c>
      <c r="M883" s="2">
        <v>0</v>
      </c>
      <c r="N883" s="2">
        <v>0</v>
      </c>
      <c r="O883" s="300">
        <v>0</v>
      </c>
      <c r="P883" s="101"/>
      <c r="Q883" s="6">
        <f t="shared" si="26"/>
        <v>0</v>
      </c>
      <c r="R883" s="6">
        <v>0</v>
      </c>
      <c r="S883">
        <v>0</v>
      </c>
      <c r="T883" s="6">
        <f t="shared" si="27"/>
        <v>0</v>
      </c>
    </row>
    <row r="884" spans="1:20" x14ac:dyDescent="0.25">
      <c r="A884" s="1">
        <v>2023</v>
      </c>
      <c r="B884" s="1" t="s">
        <v>11</v>
      </c>
      <c r="C884" s="1">
        <v>120</v>
      </c>
      <c r="D884" s="1" t="s">
        <v>214</v>
      </c>
      <c r="E884" s="1" t="s">
        <v>152</v>
      </c>
      <c r="F884" s="2">
        <v>0</v>
      </c>
      <c r="G884" s="2">
        <v>0</v>
      </c>
      <c r="H884" s="2">
        <v>0</v>
      </c>
      <c r="I884" s="2">
        <v>0</v>
      </c>
      <c r="J884" s="2">
        <v>0</v>
      </c>
      <c r="K884" s="2">
        <v>0</v>
      </c>
      <c r="L884" s="2">
        <v>0</v>
      </c>
      <c r="M884" s="2">
        <v>0</v>
      </c>
      <c r="N884" s="2">
        <v>0</v>
      </c>
      <c r="O884" s="300">
        <v>0</v>
      </c>
      <c r="P884" s="101"/>
      <c r="Q884" s="6">
        <f t="shared" si="26"/>
        <v>0</v>
      </c>
      <c r="R884" s="6">
        <v>0</v>
      </c>
      <c r="S884">
        <v>0</v>
      </c>
      <c r="T884" s="6">
        <f t="shared" si="27"/>
        <v>0</v>
      </c>
    </row>
    <row r="885" spans="1:20" x14ac:dyDescent="0.25">
      <c r="A885" s="1">
        <v>2023</v>
      </c>
      <c r="B885" s="1" t="s">
        <v>11</v>
      </c>
      <c r="C885" s="1">
        <v>120</v>
      </c>
      <c r="D885" s="1" t="s">
        <v>214</v>
      </c>
      <c r="E885" s="1" t="s">
        <v>94</v>
      </c>
      <c r="F885" s="2">
        <v>0</v>
      </c>
      <c r="G885" s="2">
        <v>0</v>
      </c>
      <c r="H885" s="2">
        <v>0</v>
      </c>
      <c r="I885" s="2">
        <v>0</v>
      </c>
      <c r="J885" s="2">
        <v>0</v>
      </c>
      <c r="K885" s="2">
        <v>0</v>
      </c>
      <c r="L885" s="2">
        <v>0</v>
      </c>
      <c r="M885" s="2">
        <v>0</v>
      </c>
      <c r="N885" s="2">
        <v>0</v>
      </c>
      <c r="O885" s="300">
        <v>0</v>
      </c>
      <c r="P885" s="101"/>
      <c r="Q885" s="6">
        <f t="shared" si="26"/>
        <v>0</v>
      </c>
      <c r="R885" s="6">
        <v>0</v>
      </c>
      <c r="S885">
        <v>0</v>
      </c>
      <c r="T885" s="6">
        <f t="shared" si="27"/>
        <v>0</v>
      </c>
    </row>
    <row r="886" spans="1:20" x14ac:dyDescent="0.25">
      <c r="A886" s="1">
        <v>2023</v>
      </c>
      <c r="B886" s="1" t="s">
        <v>11</v>
      </c>
      <c r="C886" s="1">
        <v>120</v>
      </c>
      <c r="D886" s="1" t="s">
        <v>214</v>
      </c>
      <c r="E886" s="1" t="s">
        <v>157</v>
      </c>
      <c r="F886" s="2">
        <v>16814</v>
      </c>
      <c r="G886" s="2">
        <v>0</v>
      </c>
      <c r="H886" s="2">
        <v>0</v>
      </c>
      <c r="I886" s="2">
        <v>16814</v>
      </c>
      <c r="J886" s="2">
        <v>0</v>
      </c>
      <c r="K886" s="2">
        <v>0</v>
      </c>
      <c r="L886" s="2">
        <v>16814</v>
      </c>
      <c r="M886" s="2">
        <v>0</v>
      </c>
      <c r="N886" s="2">
        <v>16814</v>
      </c>
      <c r="O886" s="300">
        <v>0.10730000000000001</v>
      </c>
      <c r="P886" s="101"/>
      <c r="Q886" s="6">
        <f t="shared" si="26"/>
        <v>67256</v>
      </c>
      <c r="R886" s="6">
        <v>67256</v>
      </c>
      <c r="S886">
        <v>67256</v>
      </c>
      <c r="T886" s="6">
        <f t="shared" si="27"/>
        <v>0</v>
      </c>
    </row>
    <row r="887" spans="1:20" x14ac:dyDescent="0.25">
      <c r="A887" s="1">
        <v>2023</v>
      </c>
      <c r="B887" s="1" t="s">
        <v>11</v>
      </c>
      <c r="C887" s="1">
        <v>130</v>
      </c>
      <c r="D887" s="1" t="s">
        <v>361</v>
      </c>
      <c r="E887" s="1" t="s">
        <v>89</v>
      </c>
      <c r="F887" s="2">
        <v>0</v>
      </c>
      <c r="G887" s="2">
        <v>0</v>
      </c>
      <c r="H887" s="2">
        <v>0</v>
      </c>
      <c r="I887" s="2">
        <v>0</v>
      </c>
      <c r="J887" s="2">
        <v>0</v>
      </c>
      <c r="K887" s="2">
        <v>0</v>
      </c>
      <c r="L887" s="2">
        <v>0</v>
      </c>
      <c r="M887" s="2">
        <v>0</v>
      </c>
      <c r="N887" s="2">
        <v>0</v>
      </c>
      <c r="O887" s="300">
        <v>0</v>
      </c>
      <c r="P887" s="101"/>
      <c r="Q887" s="6">
        <f t="shared" si="26"/>
        <v>0</v>
      </c>
      <c r="R887" s="6">
        <v>0</v>
      </c>
      <c r="S887">
        <v>0</v>
      </c>
      <c r="T887" s="6">
        <f t="shared" si="27"/>
        <v>0</v>
      </c>
    </row>
    <row r="888" spans="1:20" x14ac:dyDescent="0.25">
      <c r="A888" s="1">
        <v>2023</v>
      </c>
      <c r="B888" s="1" t="s">
        <v>11</v>
      </c>
      <c r="C888" s="1">
        <v>130</v>
      </c>
      <c r="D888" s="1" t="s">
        <v>361</v>
      </c>
      <c r="E888" s="1" t="s">
        <v>88</v>
      </c>
      <c r="F888" s="2">
        <v>0</v>
      </c>
      <c r="G888" s="2">
        <v>0</v>
      </c>
      <c r="H888" s="2">
        <v>0</v>
      </c>
      <c r="I888" s="2">
        <v>0</v>
      </c>
      <c r="J888" s="2">
        <v>0</v>
      </c>
      <c r="K888" s="2">
        <v>0</v>
      </c>
      <c r="L888" s="2">
        <v>0</v>
      </c>
      <c r="M888" s="2">
        <v>0</v>
      </c>
      <c r="N888" s="2">
        <v>0</v>
      </c>
      <c r="O888" s="300">
        <v>0</v>
      </c>
      <c r="P888" s="101"/>
      <c r="Q888" s="6">
        <f t="shared" si="26"/>
        <v>0</v>
      </c>
      <c r="R888" s="6">
        <v>0</v>
      </c>
      <c r="S888">
        <v>0</v>
      </c>
      <c r="T888" s="6">
        <f t="shared" si="27"/>
        <v>0</v>
      </c>
    </row>
    <row r="889" spans="1:20" x14ac:dyDescent="0.25">
      <c r="A889" s="1">
        <v>2023</v>
      </c>
      <c r="B889" s="1" t="s">
        <v>11</v>
      </c>
      <c r="C889" s="1">
        <v>130</v>
      </c>
      <c r="D889" s="1" t="s">
        <v>361</v>
      </c>
      <c r="E889" s="1" t="s">
        <v>86</v>
      </c>
      <c r="F889" s="2">
        <v>0</v>
      </c>
      <c r="G889" s="2">
        <v>0</v>
      </c>
      <c r="H889" s="2">
        <v>0</v>
      </c>
      <c r="I889" s="2">
        <v>0</v>
      </c>
      <c r="J889" s="2">
        <v>0</v>
      </c>
      <c r="K889" s="2">
        <v>1387691</v>
      </c>
      <c r="L889" s="2">
        <v>0</v>
      </c>
      <c r="M889" s="2">
        <v>1387691</v>
      </c>
      <c r="N889" s="2">
        <v>1387691</v>
      </c>
      <c r="O889" s="300">
        <v>0.34820000000000001</v>
      </c>
      <c r="P889" s="101"/>
      <c r="Q889" s="6">
        <f t="shared" si="26"/>
        <v>4163073</v>
      </c>
      <c r="R889" s="6">
        <v>4163073</v>
      </c>
      <c r="S889">
        <v>4163073</v>
      </c>
      <c r="T889" s="6">
        <f t="shared" si="27"/>
        <v>0</v>
      </c>
    </row>
    <row r="890" spans="1:20" x14ac:dyDescent="0.25">
      <c r="A890" s="1">
        <v>2023</v>
      </c>
      <c r="B890" s="1" t="s">
        <v>11</v>
      </c>
      <c r="C890" s="1">
        <v>130</v>
      </c>
      <c r="D890" s="1" t="s">
        <v>361</v>
      </c>
      <c r="E890" s="1" t="s">
        <v>93</v>
      </c>
      <c r="F890" s="2">
        <v>0</v>
      </c>
      <c r="G890" s="2">
        <v>0</v>
      </c>
      <c r="H890" s="2">
        <v>0</v>
      </c>
      <c r="I890" s="2">
        <v>0</v>
      </c>
      <c r="J890" s="2">
        <v>0</v>
      </c>
      <c r="K890" s="2">
        <v>19207</v>
      </c>
      <c r="L890" s="2">
        <v>0</v>
      </c>
      <c r="M890" s="2">
        <v>19207</v>
      </c>
      <c r="N890" s="2">
        <v>19207</v>
      </c>
      <c r="O890" s="300">
        <v>4.7999999999999996E-3</v>
      </c>
      <c r="P890" s="101"/>
      <c r="Q890" s="6">
        <f t="shared" si="26"/>
        <v>57621</v>
      </c>
      <c r="R890" s="6">
        <v>57621</v>
      </c>
      <c r="S890">
        <v>57621</v>
      </c>
      <c r="T890" s="6">
        <f t="shared" si="27"/>
        <v>0</v>
      </c>
    </row>
    <row r="891" spans="1:20" x14ac:dyDescent="0.25">
      <c r="A891" s="1">
        <v>2023</v>
      </c>
      <c r="B891" s="1" t="s">
        <v>11</v>
      </c>
      <c r="C891" s="1">
        <v>130</v>
      </c>
      <c r="D891" s="1" t="s">
        <v>361</v>
      </c>
      <c r="E891" s="1" t="s">
        <v>145</v>
      </c>
      <c r="F891" s="2">
        <v>0</v>
      </c>
      <c r="G891" s="2">
        <v>0</v>
      </c>
      <c r="H891" s="2">
        <v>16051</v>
      </c>
      <c r="I891" s="2">
        <v>16051</v>
      </c>
      <c r="J891" s="2">
        <v>0</v>
      </c>
      <c r="K891" s="2">
        <v>307597</v>
      </c>
      <c r="L891" s="2">
        <v>0</v>
      </c>
      <c r="M891" s="2">
        <v>323648</v>
      </c>
      <c r="N891" s="2">
        <v>323648</v>
      </c>
      <c r="O891" s="300">
        <v>8.1199999999999994E-2</v>
      </c>
      <c r="P891" s="101"/>
      <c r="Q891" s="6">
        <f t="shared" si="26"/>
        <v>986995</v>
      </c>
      <c r="R891" s="6">
        <v>986995</v>
      </c>
      <c r="S891">
        <v>986995</v>
      </c>
      <c r="T891" s="6">
        <f t="shared" si="27"/>
        <v>0</v>
      </c>
    </row>
    <row r="892" spans="1:20" x14ac:dyDescent="0.25">
      <c r="A892" s="1">
        <v>2023</v>
      </c>
      <c r="B892" s="1" t="s">
        <v>11</v>
      </c>
      <c r="C892" s="1">
        <v>130</v>
      </c>
      <c r="D892" s="1" t="s">
        <v>361</v>
      </c>
      <c r="E892" s="1" t="s">
        <v>146</v>
      </c>
      <c r="F892" s="2">
        <v>0</v>
      </c>
      <c r="G892" s="2">
        <v>0</v>
      </c>
      <c r="H892" s="2">
        <v>0</v>
      </c>
      <c r="I892" s="2">
        <v>0</v>
      </c>
      <c r="J892" s="2">
        <v>0</v>
      </c>
      <c r="K892" s="2">
        <v>750211</v>
      </c>
      <c r="L892" s="2">
        <v>0</v>
      </c>
      <c r="M892" s="2">
        <v>750211</v>
      </c>
      <c r="N892" s="2">
        <v>750211</v>
      </c>
      <c r="O892" s="300">
        <v>0.1883</v>
      </c>
      <c r="P892" s="101"/>
      <c r="Q892" s="6">
        <f t="shared" si="26"/>
        <v>2250633</v>
      </c>
      <c r="R892" s="6">
        <v>2250633</v>
      </c>
      <c r="S892">
        <v>2250633</v>
      </c>
      <c r="T892" s="6">
        <f t="shared" si="27"/>
        <v>0</v>
      </c>
    </row>
    <row r="893" spans="1:20" x14ac:dyDescent="0.25">
      <c r="A893" s="1">
        <v>2023</v>
      </c>
      <c r="B893" s="1" t="s">
        <v>11</v>
      </c>
      <c r="C893" s="1">
        <v>130</v>
      </c>
      <c r="D893" s="1" t="s">
        <v>361</v>
      </c>
      <c r="E893" s="1" t="s">
        <v>99</v>
      </c>
      <c r="F893" s="2">
        <v>0</v>
      </c>
      <c r="G893" s="2">
        <v>0</v>
      </c>
      <c r="H893" s="2">
        <v>2315</v>
      </c>
      <c r="I893" s="2">
        <v>2315</v>
      </c>
      <c r="J893" s="2">
        <v>0</v>
      </c>
      <c r="K893" s="2">
        <v>0</v>
      </c>
      <c r="L893" s="2">
        <v>0</v>
      </c>
      <c r="M893" s="2">
        <v>2315</v>
      </c>
      <c r="N893" s="2">
        <v>2315</v>
      </c>
      <c r="O893" s="300">
        <v>5.9999999999999995E-4</v>
      </c>
      <c r="P893" s="101"/>
      <c r="Q893" s="6">
        <f t="shared" si="26"/>
        <v>9260</v>
      </c>
      <c r="R893" s="6">
        <v>9260</v>
      </c>
      <c r="S893">
        <v>9260</v>
      </c>
      <c r="T893" s="6">
        <f t="shared" si="27"/>
        <v>0</v>
      </c>
    </row>
    <row r="894" spans="1:20" x14ac:dyDescent="0.25">
      <c r="A894" s="1">
        <v>2023</v>
      </c>
      <c r="B894" s="1" t="s">
        <v>11</v>
      </c>
      <c r="C894" s="1">
        <v>130</v>
      </c>
      <c r="D894" s="1" t="s">
        <v>361</v>
      </c>
      <c r="E894" s="1" t="s">
        <v>147</v>
      </c>
      <c r="F894" s="2">
        <v>0</v>
      </c>
      <c r="G894" s="2">
        <v>0</v>
      </c>
      <c r="H894" s="2">
        <v>0</v>
      </c>
      <c r="I894" s="2">
        <v>0</v>
      </c>
      <c r="J894" s="2">
        <v>0</v>
      </c>
      <c r="K894" s="2">
        <v>0</v>
      </c>
      <c r="L894" s="2">
        <v>0</v>
      </c>
      <c r="M894" s="2">
        <v>0</v>
      </c>
      <c r="N894" s="2">
        <v>0</v>
      </c>
      <c r="O894" s="300">
        <v>0</v>
      </c>
      <c r="P894" s="101"/>
      <c r="Q894" s="6">
        <f t="shared" si="26"/>
        <v>0</v>
      </c>
      <c r="R894" s="6">
        <v>0</v>
      </c>
      <c r="S894">
        <v>0</v>
      </c>
      <c r="T894" s="6">
        <f t="shared" si="27"/>
        <v>0</v>
      </c>
    </row>
    <row r="895" spans="1:20" x14ac:dyDescent="0.25">
      <c r="A895" s="1">
        <v>2023</v>
      </c>
      <c r="B895" s="1" t="s">
        <v>11</v>
      </c>
      <c r="C895" s="1">
        <v>130</v>
      </c>
      <c r="D895" s="1" t="s">
        <v>361</v>
      </c>
      <c r="E895" s="1" t="s">
        <v>148</v>
      </c>
      <c r="F895" s="2">
        <v>0</v>
      </c>
      <c r="G895" s="2">
        <v>0</v>
      </c>
      <c r="H895" s="2">
        <v>0</v>
      </c>
      <c r="I895" s="2">
        <v>0</v>
      </c>
      <c r="J895" s="2">
        <v>0</v>
      </c>
      <c r="K895" s="2">
        <v>0</v>
      </c>
      <c r="L895" s="2">
        <v>0</v>
      </c>
      <c r="M895" s="2">
        <v>0</v>
      </c>
      <c r="N895" s="2">
        <v>0</v>
      </c>
      <c r="O895" s="300">
        <v>0</v>
      </c>
      <c r="P895" s="101"/>
      <c r="Q895" s="6">
        <f t="shared" si="26"/>
        <v>0</v>
      </c>
      <c r="R895" s="6">
        <v>0</v>
      </c>
      <c r="S895">
        <v>0</v>
      </c>
      <c r="T895" s="6">
        <f t="shared" si="27"/>
        <v>0</v>
      </c>
    </row>
    <row r="896" spans="1:20" x14ac:dyDescent="0.25">
      <c r="A896" s="1">
        <v>2023</v>
      </c>
      <c r="B896" s="1" t="s">
        <v>11</v>
      </c>
      <c r="C896" s="1">
        <v>130</v>
      </c>
      <c r="D896" s="1" t="s">
        <v>361</v>
      </c>
      <c r="E896" s="1" t="s">
        <v>149</v>
      </c>
      <c r="F896" s="2">
        <v>0</v>
      </c>
      <c r="G896" s="2">
        <v>0</v>
      </c>
      <c r="H896" s="2">
        <v>0</v>
      </c>
      <c r="I896" s="2">
        <v>0</v>
      </c>
      <c r="J896" s="2">
        <v>0</v>
      </c>
      <c r="K896" s="2">
        <v>1537</v>
      </c>
      <c r="L896" s="2">
        <v>0</v>
      </c>
      <c r="M896" s="2">
        <v>1537</v>
      </c>
      <c r="N896" s="2">
        <v>1537</v>
      </c>
      <c r="O896" s="300">
        <v>4.0000000000000002E-4</v>
      </c>
      <c r="P896" s="101"/>
      <c r="Q896" s="6">
        <f t="shared" si="26"/>
        <v>4611</v>
      </c>
      <c r="R896" s="6">
        <v>4611</v>
      </c>
      <c r="S896">
        <v>4611</v>
      </c>
      <c r="T896" s="6">
        <f t="shared" si="27"/>
        <v>0</v>
      </c>
    </row>
    <row r="897" spans="1:20" x14ac:dyDescent="0.25">
      <c r="A897" s="1">
        <v>2023</v>
      </c>
      <c r="B897" s="1" t="s">
        <v>11</v>
      </c>
      <c r="C897" s="1">
        <v>130</v>
      </c>
      <c r="D897" s="1" t="s">
        <v>361</v>
      </c>
      <c r="E897" s="1" t="s">
        <v>150</v>
      </c>
      <c r="F897" s="2">
        <v>0</v>
      </c>
      <c r="G897" s="2">
        <v>0</v>
      </c>
      <c r="H897" s="2">
        <v>0</v>
      </c>
      <c r="I897" s="2">
        <v>0</v>
      </c>
      <c r="J897" s="2">
        <v>0</v>
      </c>
      <c r="K897" s="2">
        <v>84600</v>
      </c>
      <c r="L897" s="2">
        <v>0</v>
      </c>
      <c r="M897" s="2">
        <v>84600</v>
      </c>
      <c r="N897" s="2">
        <v>84600</v>
      </c>
      <c r="O897" s="300">
        <v>2.12E-2</v>
      </c>
      <c r="P897" s="101"/>
      <c r="Q897" s="6">
        <f t="shared" si="26"/>
        <v>253800</v>
      </c>
      <c r="R897" s="6">
        <v>253800</v>
      </c>
      <c r="S897">
        <v>253800</v>
      </c>
      <c r="T897" s="6">
        <f t="shared" si="27"/>
        <v>0</v>
      </c>
    </row>
    <row r="898" spans="1:20" x14ac:dyDescent="0.25">
      <c r="A898" s="1">
        <v>2023</v>
      </c>
      <c r="B898" s="1" t="s">
        <v>11</v>
      </c>
      <c r="C898" s="1">
        <v>130</v>
      </c>
      <c r="D898" s="1" t="s">
        <v>361</v>
      </c>
      <c r="E898" s="1" t="s">
        <v>151</v>
      </c>
      <c r="F898" s="2">
        <v>0</v>
      </c>
      <c r="G898" s="2">
        <v>0</v>
      </c>
      <c r="H898" s="2">
        <v>0</v>
      </c>
      <c r="I898" s="2">
        <v>0</v>
      </c>
      <c r="J898" s="2">
        <v>0</v>
      </c>
      <c r="K898" s="2">
        <v>0</v>
      </c>
      <c r="L898" s="2">
        <v>0</v>
      </c>
      <c r="M898" s="2">
        <v>0</v>
      </c>
      <c r="N898" s="2">
        <v>0</v>
      </c>
      <c r="O898" s="300">
        <v>0</v>
      </c>
      <c r="P898" s="101"/>
      <c r="Q898" s="6">
        <f t="shared" si="26"/>
        <v>0</v>
      </c>
      <c r="R898" s="6">
        <v>0</v>
      </c>
      <c r="S898">
        <v>0</v>
      </c>
      <c r="T898" s="6">
        <f t="shared" si="27"/>
        <v>0</v>
      </c>
    </row>
    <row r="899" spans="1:20" x14ac:dyDescent="0.25">
      <c r="A899" s="1">
        <v>2023</v>
      </c>
      <c r="B899" s="1" t="s">
        <v>11</v>
      </c>
      <c r="C899" s="1">
        <v>130</v>
      </c>
      <c r="D899" s="1" t="s">
        <v>361</v>
      </c>
      <c r="E899" s="1" t="s">
        <v>152</v>
      </c>
      <c r="F899" s="2">
        <v>0</v>
      </c>
      <c r="G899" s="2">
        <v>0</v>
      </c>
      <c r="H899" s="2">
        <v>0</v>
      </c>
      <c r="I899" s="2">
        <v>0</v>
      </c>
      <c r="J899" s="2">
        <v>0</v>
      </c>
      <c r="K899" s="2">
        <v>0</v>
      </c>
      <c r="L899" s="2">
        <v>0</v>
      </c>
      <c r="M899" s="2">
        <v>0</v>
      </c>
      <c r="N899" s="2">
        <v>0</v>
      </c>
      <c r="O899" s="300">
        <v>0</v>
      </c>
      <c r="P899" s="101"/>
      <c r="Q899" s="6">
        <f t="shared" ref="Q899:Q962" si="28">SUM(F899:N899)</f>
        <v>0</v>
      </c>
      <c r="R899" s="6">
        <v>0</v>
      </c>
      <c r="S899">
        <v>0</v>
      </c>
      <c r="T899" s="6">
        <f t="shared" ref="T899:T962" si="29">Q899-R899</f>
        <v>0</v>
      </c>
    </row>
    <row r="900" spans="1:20" x14ac:dyDescent="0.25">
      <c r="A900" s="1">
        <v>2023</v>
      </c>
      <c r="B900" s="1" t="s">
        <v>11</v>
      </c>
      <c r="C900" s="1">
        <v>130</v>
      </c>
      <c r="D900" s="1" t="s">
        <v>361</v>
      </c>
      <c r="E900" s="1" t="s">
        <v>94</v>
      </c>
      <c r="F900" s="2">
        <v>0</v>
      </c>
      <c r="G900" s="2">
        <v>0</v>
      </c>
      <c r="H900" s="2">
        <v>0</v>
      </c>
      <c r="I900" s="2">
        <v>0</v>
      </c>
      <c r="J900" s="2">
        <v>0</v>
      </c>
      <c r="K900" s="2">
        <v>601724</v>
      </c>
      <c r="L900" s="2">
        <v>0</v>
      </c>
      <c r="M900" s="2">
        <v>601724</v>
      </c>
      <c r="N900" s="2">
        <v>601724</v>
      </c>
      <c r="O900" s="300">
        <v>0.151</v>
      </c>
      <c r="P900" s="101"/>
      <c r="Q900" s="6">
        <f t="shared" si="28"/>
        <v>1805172</v>
      </c>
      <c r="R900" s="6">
        <v>1805172</v>
      </c>
      <c r="S900">
        <v>1805172</v>
      </c>
      <c r="T900" s="6">
        <f t="shared" si="29"/>
        <v>0</v>
      </c>
    </row>
    <row r="901" spans="1:20" x14ac:dyDescent="0.25">
      <c r="A901" s="1">
        <v>2023</v>
      </c>
      <c r="B901" s="1" t="s">
        <v>11</v>
      </c>
      <c r="C901" s="1">
        <v>130</v>
      </c>
      <c r="D901" s="1" t="s">
        <v>361</v>
      </c>
      <c r="E901" s="1" t="s">
        <v>157</v>
      </c>
      <c r="F901" s="2">
        <v>2208</v>
      </c>
      <c r="G901" s="2">
        <v>0</v>
      </c>
      <c r="H901" s="2">
        <v>0</v>
      </c>
      <c r="I901" s="2">
        <v>2208</v>
      </c>
      <c r="J901" s="2">
        <v>811774</v>
      </c>
      <c r="K901" s="2">
        <v>0</v>
      </c>
      <c r="L901" s="2">
        <v>813982</v>
      </c>
      <c r="M901" s="2">
        <v>0</v>
      </c>
      <c r="N901" s="2">
        <v>813982</v>
      </c>
      <c r="O901" s="300">
        <v>0.20430000000000001</v>
      </c>
      <c r="P901" s="101"/>
      <c r="Q901" s="6">
        <f t="shared" si="28"/>
        <v>2444154</v>
      </c>
      <c r="R901" s="6">
        <v>2444154</v>
      </c>
      <c r="S901">
        <v>2444154</v>
      </c>
      <c r="T901" s="6">
        <f t="shared" si="29"/>
        <v>0</v>
      </c>
    </row>
    <row r="902" spans="1:20" x14ac:dyDescent="0.25">
      <c r="A902" s="1">
        <v>2023</v>
      </c>
      <c r="B902" s="1" t="s">
        <v>11</v>
      </c>
      <c r="C902" s="1">
        <v>142</v>
      </c>
      <c r="D902" s="1" t="s">
        <v>215</v>
      </c>
      <c r="E902" s="1" t="s">
        <v>89</v>
      </c>
      <c r="F902" s="2">
        <v>0</v>
      </c>
      <c r="G902" s="2">
        <v>0</v>
      </c>
      <c r="H902" s="2">
        <v>0</v>
      </c>
      <c r="I902" s="2">
        <v>0</v>
      </c>
      <c r="J902" s="2">
        <v>0</v>
      </c>
      <c r="K902" s="2">
        <v>0</v>
      </c>
      <c r="L902" s="2">
        <v>0</v>
      </c>
      <c r="M902" s="2">
        <v>0</v>
      </c>
      <c r="N902" s="2">
        <v>0</v>
      </c>
      <c r="O902" s="1"/>
      <c r="P902" s="358"/>
      <c r="Q902" s="6">
        <f t="shared" si="28"/>
        <v>0</v>
      </c>
      <c r="R902" s="6">
        <v>0</v>
      </c>
      <c r="S902">
        <v>0</v>
      </c>
      <c r="T902" s="6">
        <f t="shared" si="29"/>
        <v>0</v>
      </c>
    </row>
    <row r="903" spans="1:20" x14ac:dyDescent="0.25">
      <c r="A903" s="1">
        <v>2023</v>
      </c>
      <c r="B903" s="1" t="s">
        <v>11</v>
      </c>
      <c r="C903" s="1">
        <v>142</v>
      </c>
      <c r="D903" s="1" t="s">
        <v>215</v>
      </c>
      <c r="E903" s="1" t="s">
        <v>88</v>
      </c>
      <c r="F903" s="2">
        <v>0</v>
      </c>
      <c r="G903" s="2">
        <v>0</v>
      </c>
      <c r="H903" s="2">
        <v>0</v>
      </c>
      <c r="I903" s="2">
        <v>0</v>
      </c>
      <c r="J903" s="2">
        <v>0</v>
      </c>
      <c r="K903" s="2">
        <v>0</v>
      </c>
      <c r="L903" s="2">
        <v>0</v>
      </c>
      <c r="M903" s="2">
        <v>0</v>
      </c>
      <c r="N903" s="2">
        <v>0</v>
      </c>
      <c r="O903" s="1"/>
      <c r="P903" s="358"/>
      <c r="Q903" s="6">
        <f t="shared" si="28"/>
        <v>0</v>
      </c>
      <c r="R903" s="6">
        <v>0</v>
      </c>
      <c r="S903">
        <v>0</v>
      </c>
      <c r="T903" s="6">
        <f t="shared" si="29"/>
        <v>0</v>
      </c>
    </row>
    <row r="904" spans="1:20" x14ac:dyDescent="0.25">
      <c r="A904" s="1">
        <v>2023</v>
      </c>
      <c r="B904" s="1" t="s">
        <v>11</v>
      </c>
      <c r="C904" s="1">
        <v>142</v>
      </c>
      <c r="D904" s="1" t="s">
        <v>215</v>
      </c>
      <c r="E904" s="1" t="s">
        <v>86</v>
      </c>
      <c r="F904" s="2">
        <v>0</v>
      </c>
      <c r="G904" s="2">
        <v>0</v>
      </c>
      <c r="H904" s="2">
        <v>0</v>
      </c>
      <c r="I904" s="2">
        <v>0</v>
      </c>
      <c r="J904" s="2">
        <v>0</v>
      </c>
      <c r="K904" s="2">
        <v>0</v>
      </c>
      <c r="L904" s="2">
        <v>0</v>
      </c>
      <c r="M904" s="2">
        <v>0</v>
      </c>
      <c r="N904" s="2">
        <v>0</v>
      </c>
      <c r="O904" s="1"/>
      <c r="P904" s="358"/>
      <c r="Q904" s="6">
        <f t="shared" si="28"/>
        <v>0</v>
      </c>
      <c r="R904" s="6">
        <v>0</v>
      </c>
      <c r="S904">
        <v>0</v>
      </c>
      <c r="T904" s="6">
        <f t="shared" si="29"/>
        <v>0</v>
      </c>
    </row>
    <row r="905" spans="1:20" x14ac:dyDescent="0.25">
      <c r="A905" s="1">
        <v>2023</v>
      </c>
      <c r="B905" s="1" t="s">
        <v>11</v>
      </c>
      <c r="C905" s="1">
        <v>142</v>
      </c>
      <c r="D905" s="1" t="s">
        <v>215</v>
      </c>
      <c r="E905" s="1" t="s">
        <v>93</v>
      </c>
      <c r="F905" s="2">
        <v>0</v>
      </c>
      <c r="G905" s="2">
        <v>0</v>
      </c>
      <c r="H905" s="2">
        <v>0</v>
      </c>
      <c r="I905" s="2">
        <v>0</v>
      </c>
      <c r="J905" s="2">
        <v>0</v>
      </c>
      <c r="K905" s="2">
        <v>0</v>
      </c>
      <c r="L905" s="2">
        <v>0</v>
      </c>
      <c r="M905" s="2">
        <v>0</v>
      </c>
      <c r="N905" s="2">
        <v>0</v>
      </c>
      <c r="O905" s="1"/>
      <c r="P905" s="358"/>
      <c r="Q905" s="6">
        <f t="shared" si="28"/>
        <v>0</v>
      </c>
      <c r="R905" s="6">
        <v>0</v>
      </c>
      <c r="S905">
        <v>0</v>
      </c>
      <c r="T905" s="6">
        <f t="shared" si="29"/>
        <v>0</v>
      </c>
    </row>
    <row r="906" spans="1:20" x14ac:dyDescent="0.25">
      <c r="A906" s="1">
        <v>2023</v>
      </c>
      <c r="B906" s="1" t="s">
        <v>11</v>
      </c>
      <c r="C906" s="1">
        <v>142</v>
      </c>
      <c r="D906" s="1" t="s">
        <v>215</v>
      </c>
      <c r="E906" s="1" t="s">
        <v>145</v>
      </c>
      <c r="F906" s="2">
        <v>0</v>
      </c>
      <c r="G906" s="2">
        <v>0</v>
      </c>
      <c r="H906" s="2">
        <v>0</v>
      </c>
      <c r="I906" s="2">
        <v>0</v>
      </c>
      <c r="J906" s="2">
        <v>0</v>
      </c>
      <c r="K906" s="2">
        <v>0</v>
      </c>
      <c r="L906" s="2">
        <v>0</v>
      </c>
      <c r="M906" s="2">
        <v>0</v>
      </c>
      <c r="N906" s="2">
        <v>0</v>
      </c>
      <c r="O906" s="1"/>
      <c r="P906" s="358"/>
      <c r="Q906" s="6">
        <f t="shared" si="28"/>
        <v>0</v>
      </c>
      <c r="R906" s="6">
        <v>0</v>
      </c>
      <c r="S906">
        <v>0</v>
      </c>
      <c r="T906" s="6">
        <f t="shared" si="29"/>
        <v>0</v>
      </c>
    </row>
    <row r="907" spans="1:20" x14ac:dyDescent="0.25">
      <c r="A907" s="1">
        <v>2023</v>
      </c>
      <c r="B907" s="1" t="s">
        <v>11</v>
      </c>
      <c r="C907" s="1">
        <v>142</v>
      </c>
      <c r="D907" s="1" t="s">
        <v>215</v>
      </c>
      <c r="E907" s="1" t="s">
        <v>146</v>
      </c>
      <c r="F907" s="2">
        <v>0</v>
      </c>
      <c r="G907" s="2">
        <v>0</v>
      </c>
      <c r="H907" s="2">
        <v>0</v>
      </c>
      <c r="I907" s="2">
        <v>0</v>
      </c>
      <c r="J907" s="2">
        <v>0</v>
      </c>
      <c r="K907" s="2">
        <v>0</v>
      </c>
      <c r="L907" s="2">
        <v>0</v>
      </c>
      <c r="M907" s="2">
        <v>0</v>
      </c>
      <c r="N907" s="2">
        <v>0</v>
      </c>
      <c r="O907" s="1"/>
      <c r="P907" s="358"/>
      <c r="Q907" s="6">
        <f t="shared" si="28"/>
        <v>0</v>
      </c>
      <c r="R907" s="6">
        <v>0</v>
      </c>
      <c r="S907">
        <v>0</v>
      </c>
      <c r="T907" s="6">
        <f t="shared" si="29"/>
        <v>0</v>
      </c>
    </row>
    <row r="908" spans="1:20" x14ac:dyDescent="0.25">
      <c r="A908" s="1">
        <v>2023</v>
      </c>
      <c r="B908" s="1" t="s">
        <v>11</v>
      </c>
      <c r="C908" s="1">
        <v>142</v>
      </c>
      <c r="D908" s="1" t="s">
        <v>215</v>
      </c>
      <c r="E908" s="1" t="s">
        <v>99</v>
      </c>
      <c r="F908" s="2">
        <v>0</v>
      </c>
      <c r="G908" s="2">
        <v>0</v>
      </c>
      <c r="H908" s="2">
        <v>0</v>
      </c>
      <c r="I908" s="2">
        <v>0</v>
      </c>
      <c r="J908" s="2">
        <v>0</v>
      </c>
      <c r="K908" s="2">
        <v>0</v>
      </c>
      <c r="L908" s="2">
        <v>0</v>
      </c>
      <c r="M908" s="2">
        <v>0</v>
      </c>
      <c r="N908" s="2">
        <v>0</v>
      </c>
      <c r="O908" s="1"/>
      <c r="P908" s="358"/>
      <c r="Q908" s="6">
        <f t="shared" si="28"/>
        <v>0</v>
      </c>
      <c r="R908" s="6">
        <v>0</v>
      </c>
      <c r="S908">
        <v>0</v>
      </c>
      <c r="T908" s="6">
        <f t="shared" si="29"/>
        <v>0</v>
      </c>
    </row>
    <row r="909" spans="1:20" x14ac:dyDescent="0.25">
      <c r="A909" s="1">
        <v>2023</v>
      </c>
      <c r="B909" s="1" t="s">
        <v>11</v>
      </c>
      <c r="C909" s="1">
        <v>142</v>
      </c>
      <c r="D909" s="1" t="s">
        <v>215</v>
      </c>
      <c r="E909" s="1" t="s">
        <v>147</v>
      </c>
      <c r="F909" s="2">
        <v>0</v>
      </c>
      <c r="G909" s="2">
        <v>0</v>
      </c>
      <c r="H909" s="2">
        <v>0</v>
      </c>
      <c r="I909" s="2">
        <v>0</v>
      </c>
      <c r="J909" s="2">
        <v>0</v>
      </c>
      <c r="K909" s="2">
        <v>0</v>
      </c>
      <c r="L909" s="2">
        <v>0</v>
      </c>
      <c r="M909" s="2">
        <v>0</v>
      </c>
      <c r="N909" s="2">
        <v>0</v>
      </c>
      <c r="O909" s="1"/>
      <c r="P909" s="358"/>
      <c r="Q909" s="6">
        <f t="shared" si="28"/>
        <v>0</v>
      </c>
      <c r="R909" s="6">
        <v>0</v>
      </c>
      <c r="S909">
        <v>0</v>
      </c>
      <c r="T909" s="6">
        <f t="shared" si="29"/>
        <v>0</v>
      </c>
    </row>
    <row r="910" spans="1:20" x14ac:dyDescent="0.25">
      <c r="A910" s="1">
        <v>2023</v>
      </c>
      <c r="B910" s="1" t="s">
        <v>11</v>
      </c>
      <c r="C910" s="1">
        <v>142</v>
      </c>
      <c r="D910" s="1" t="s">
        <v>215</v>
      </c>
      <c r="E910" s="1" t="s">
        <v>148</v>
      </c>
      <c r="F910" s="2">
        <v>0</v>
      </c>
      <c r="G910" s="2">
        <v>0</v>
      </c>
      <c r="H910" s="2">
        <v>0</v>
      </c>
      <c r="I910" s="2">
        <v>0</v>
      </c>
      <c r="J910" s="2">
        <v>0</v>
      </c>
      <c r="K910" s="2">
        <v>0</v>
      </c>
      <c r="L910" s="2">
        <v>0</v>
      </c>
      <c r="M910" s="2">
        <v>0</v>
      </c>
      <c r="N910" s="2">
        <v>0</v>
      </c>
      <c r="O910" s="1"/>
      <c r="P910" s="358"/>
      <c r="Q910" s="6">
        <f t="shared" si="28"/>
        <v>0</v>
      </c>
      <c r="R910" s="6">
        <v>0</v>
      </c>
      <c r="S910">
        <v>0</v>
      </c>
      <c r="T910" s="6">
        <f t="shared" si="29"/>
        <v>0</v>
      </c>
    </row>
    <row r="911" spans="1:20" x14ac:dyDescent="0.25">
      <c r="A911" s="1">
        <v>2023</v>
      </c>
      <c r="B911" s="1" t="s">
        <v>11</v>
      </c>
      <c r="C911" s="1">
        <v>142</v>
      </c>
      <c r="D911" s="1" t="s">
        <v>215</v>
      </c>
      <c r="E911" s="1" t="s">
        <v>149</v>
      </c>
      <c r="F911" s="2">
        <v>0</v>
      </c>
      <c r="G911" s="2">
        <v>0</v>
      </c>
      <c r="H911" s="2">
        <v>0</v>
      </c>
      <c r="I911" s="2">
        <v>0</v>
      </c>
      <c r="J911" s="2">
        <v>0</v>
      </c>
      <c r="K911" s="2">
        <v>0</v>
      </c>
      <c r="L911" s="2">
        <v>0</v>
      </c>
      <c r="M911" s="2">
        <v>0</v>
      </c>
      <c r="N911" s="2">
        <v>0</v>
      </c>
      <c r="O911" s="1"/>
      <c r="P911" s="358"/>
      <c r="Q911" s="6">
        <f t="shared" si="28"/>
        <v>0</v>
      </c>
      <c r="R911" s="6">
        <v>0</v>
      </c>
      <c r="S911">
        <v>0</v>
      </c>
      <c r="T911" s="6">
        <f t="shared" si="29"/>
        <v>0</v>
      </c>
    </row>
    <row r="912" spans="1:20" x14ac:dyDescent="0.25">
      <c r="A912" s="1">
        <v>2023</v>
      </c>
      <c r="B912" s="1" t="s">
        <v>11</v>
      </c>
      <c r="C912" s="1">
        <v>142</v>
      </c>
      <c r="D912" s="1" t="s">
        <v>215</v>
      </c>
      <c r="E912" s="1" t="s">
        <v>150</v>
      </c>
      <c r="F912" s="2">
        <v>0</v>
      </c>
      <c r="G912" s="2">
        <v>0</v>
      </c>
      <c r="H912" s="2">
        <v>0</v>
      </c>
      <c r="I912" s="2">
        <v>0</v>
      </c>
      <c r="J912" s="2">
        <v>0</v>
      </c>
      <c r="K912" s="2">
        <v>0</v>
      </c>
      <c r="L912" s="2">
        <v>0</v>
      </c>
      <c r="M912" s="2">
        <v>0</v>
      </c>
      <c r="N912" s="2">
        <v>0</v>
      </c>
      <c r="O912" s="1"/>
      <c r="P912" s="358"/>
      <c r="Q912" s="6">
        <f t="shared" si="28"/>
        <v>0</v>
      </c>
      <c r="R912" s="6">
        <v>0</v>
      </c>
      <c r="S912">
        <v>0</v>
      </c>
      <c r="T912" s="6">
        <f t="shared" si="29"/>
        <v>0</v>
      </c>
    </row>
    <row r="913" spans="1:20" x14ac:dyDescent="0.25">
      <c r="A913" s="1">
        <v>2023</v>
      </c>
      <c r="B913" s="1" t="s">
        <v>11</v>
      </c>
      <c r="C913" s="1">
        <v>142</v>
      </c>
      <c r="D913" s="1" t="s">
        <v>215</v>
      </c>
      <c r="E913" s="1" t="s">
        <v>151</v>
      </c>
      <c r="F913" s="2">
        <v>0</v>
      </c>
      <c r="G913" s="2">
        <v>0</v>
      </c>
      <c r="H913" s="2">
        <v>0</v>
      </c>
      <c r="I913" s="2">
        <v>0</v>
      </c>
      <c r="J913" s="2">
        <v>0</v>
      </c>
      <c r="K913" s="2">
        <v>0</v>
      </c>
      <c r="L913" s="2">
        <v>0</v>
      </c>
      <c r="M913" s="2">
        <v>0</v>
      </c>
      <c r="N913" s="2">
        <v>0</v>
      </c>
      <c r="O913" s="1"/>
      <c r="P913" s="358"/>
      <c r="Q913" s="6">
        <f t="shared" si="28"/>
        <v>0</v>
      </c>
      <c r="R913" s="6">
        <v>0</v>
      </c>
      <c r="S913">
        <v>0</v>
      </c>
      <c r="T913" s="6">
        <f t="shared" si="29"/>
        <v>0</v>
      </c>
    </row>
    <row r="914" spans="1:20" x14ac:dyDescent="0.25">
      <c r="A914" s="1">
        <v>2023</v>
      </c>
      <c r="B914" s="1" t="s">
        <v>11</v>
      </c>
      <c r="C914" s="1">
        <v>142</v>
      </c>
      <c r="D914" s="1" t="s">
        <v>215</v>
      </c>
      <c r="E914" s="1" t="s">
        <v>152</v>
      </c>
      <c r="F914" s="2">
        <v>0</v>
      </c>
      <c r="G914" s="2">
        <v>0</v>
      </c>
      <c r="H914" s="2">
        <v>0</v>
      </c>
      <c r="I914" s="2">
        <v>0</v>
      </c>
      <c r="J914" s="2">
        <v>0</v>
      </c>
      <c r="K914" s="2">
        <v>0</v>
      </c>
      <c r="L914" s="2">
        <v>0</v>
      </c>
      <c r="M914" s="2">
        <v>0</v>
      </c>
      <c r="N914" s="2">
        <v>0</v>
      </c>
      <c r="O914" s="1"/>
      <c r="P914" s="358"/>
      <c r="Q914" s="6">
        <f t="shared" si="28"/>
        <v>0</v>
      </c>
      <c r="R914" s="6">
        <v>0</v>
      </c>
      <c r="S914">
        <v>0</v>
      </c>
      <c r="T914" s="6">
        <f t="shared" si="29"/>
        <v>0</v>
      </c>
    </row>
    <row r="915" spans="1:20" x14ac:dyDescent="0.25">
      <c r="A915" s="1">
        <v>2023</v>
      </c>
      <c r="B915" s="1" t="s">
        <v>11</v>
      </c>
      <c r="C915" s="1">
        <v>142</v>
      </c>
      <c r="D915" s="1" t="s">
        <v>215</v>
      </c>
      <c r="E915" s="1" t="s">
        <v>94</v>
      </c>
      <c r="F915" s="2">
        <v>0</v>
      </c>
      <c r="G915" s="2">
        <v>0</v>
      </c>
      <c r="H915" s="2">
        <v>0</v>
      </c>
      <c r="I915" s="2">
        <v>0</v>
      </c>
      <c r="J915" s="2">
        <v>0</v>
      </c>
      <c r="K915" s="2">
        <v>0</v>
      </c>
      <c r="L915" s="2">
        <v>0</v>
      </c>
      <c r="M915" s="2">
        <v>0</v>
      </c>
      <c r="N915" s="2">
        <v>0</v>
      </c>
      <c r="O915" s="1"/>
      <c r="P915" s="358"/>
      <c r="Q915" s="6">
        <f t="shared" si="28"/>
        <v>0</v>
      </c>
      <c r="R915" s="6">
        <v>0</v>
      </c>
      <c r="S915">
        <v>0</v>
      </c>
      <c r="T915" s="6">
        <f t="shared" si="29"/>
        <v>0</v>
      </c>
    </row>
    <row r="916" spans="1:20" x14ac:dyDescent="0.25">
      <c r="A916" s="1">
        <v>2023</v>
      </c>
      <c r="B916" s="1" t="s">
        <v>11</v>
      </c>
      <c r="C916" s="1">
        <v>142</v>
      </c>
      <c r="D916" s="1" t="s">
        <v>215</v>
      </c>
      <c r="E916" s="1" t="s">
        <v>157</v>
      </c>
      <c r="F916" s="2">
        <v>0</v>
      </c>
      <c r="G916" s="2">
        <v>0</v>
      </c>
      <c r="H916" s="2">
        <v>0</v>
      </c>
      <c r="I916" s="2">
        <v>0</v>
      </c>
      <c r="J916" s="2">
        <v>0</v>
      </c>
      <c r="K916" s="2">
        <v>0</v>
      </c>
      <c r="L916" s="2">
        <v>0</v>
      </c>
      <c r="M916" s="2">
        <v>0</v>
      </c>
      <c r="N916" s="2">
        <v>0</v>
      </c>
      <c r="O916" s="1"/>
      <c r="P916" s="358"/>
      <c r="Q916" s="6">
        <f t="shared" si="28"/>
        <v>0</v>
      </c>
      <c r="R916" s="6">
        <v>0</v>
      </c>
      <c r="S916">
        <v>0</v>
      </c>
      <c r="T916" s="6">
        <f t="shared" si="29"/>
        <v>0</v>
      </c>
    </row>
    <row r="917" spans="1:20" x14ac:dyDescent="0.25">
      <c r="A917" s="1">
        <v>2023</v>
      </c>
      <c r="B917" s="1" t="s">
        <v>11</v>
      </c>
      <c r="C917" s="1">
        <v>144</v>
      </c>
      <c r="D917" s="1" t="s">
        <v>216</v>
      </c>
      <c r="E917" s="1" t="s">
        <v>89</v>
      </c>
      <c r="F917" s="2">
        <v>0</v>
      </c>
      <c r="G917" s="2">
        <v>0</v>
      </c>
      <c r="H917" s="2">
        <v>0</v>
      </c>
      <c r="I917" s="2">
        <v>0</v>
      </c>
      <c r="J917" s="2">
        <v>0</v>
      </c>
      <c r="K917" s="2">
        <v>0</v>
      </c>
      <c r="L917" s="2">
        <v>0</v>
      </c>
      <c r="M917" s="2">
        <v>0</v>
      </c>
      <c r="N917" s="2">
        <v>0</v>
      </c>
      <c r="O917" s="300">
        <v>0</v>
      </c>
      <c r="P917" s="101"/>
      <c r="Q917" s="6">
        <f t="shared" si="28"/>
        <v>0</v>
      </c>
      <c r="R917" s="6">
        <v>0</v>
      </c>
      <c r="S917">
        <v>0</v>
      </c>
      <c r="T917" s="6">
        <f t="shared" si="29"/>
        <v>0</v>
      </c>
    </row>
    <row r="918" spans="1:20" x14ac:dyDescent="0.25">
      <c r="A918" s="1">
        <v>2023</v>
      </c>
      <c r="B918" s="1" t="s">
        <v>11</v>
      </c>
      <c r="C918" s="1">
        <v>144</v>
      </c>
      <c r="D918" s="1" t="s">
        <v>216</v>
      </c>
      <c r="E918" s="1" t="s">
        <v>88</v>
      </c>
      <c r="F918" s="2">
        <v>0</v>
      </c>
      <c r="G918" s="2">
        <v>0</v>
      </c>
      <c r="H918" s="2">
        <v>0</v>
      </c>
      <c r="I918" s="2">
        <v>0</v>
      </c>
      <c r="J918" s="2">
        <v>0</v>
      </c>
      <c r="K918" s="2">
        <v>0</v>
      </c>
      <c r="L918" s="2">
        <v>0</v>
      </c>
      <c r="M918" s="2">
        <v>0</v>
      </c>
      <c r="N918" s="2">
        <v>0</v>
      </c>
      <c r="O918" s="300">
        <v>0</v>
      </c>
      <c r="P918" s="101"/>
      <c r="Q918" s="6">
        <f t="shared" si="28"/>
        <v>0</v>
      </c>
      <c r="R918" s="6">
        <v>0</v>
      </c>
      <c r="S918">
        <v>0</v>
      </c>
      <c r="T918" s="6">
        <f t="shared" si="29"/>
        <v>0</v>
      </c>
    </row>
    <row r="919" spans="1:20" x14ac:dyDescent="0.25">
      <c r="A919" s="1">
        <v>2023</v>
      </c>
      <c r="B919" s="1" t="s">
        <v>11</v>
      </c>
      <c r="C919" s="1">
        <v>144</v>
      </c>
      <c r="D919" s="1" t="s">
        <v>216</v>
      </c>
      <c r="E919" s="1" t="s">
        <v>86</v>
      </c>
      <c r="F919" s="2">
        <v>0</v>
      </c>
      <c r="G919" s="2">
        <v>0</v>
      </c>
      <c r="H919" s="2">
        <v>0</v>
      </c>
      <c r="I919" s="2">
        <v>0</v>
      </c>
      <c r="J919" s="2">
        <v>0</v>
      </c>
      <c r="K919" s="2">
        <v>0</v>
      </c>
      <c r="L919" s="2">
        <v>0</v>
      </c>
      <c r="M919" s="2">
        <v>0</v>
      </c>
      <c r="N919" s="2">
        <v>0</v>
      </c>
      <c r="O919" s="300">
        <v>0</v>
      </c>
      <c r="P919" s="101"/>
      <c r="Q919" s="6">
        <f t="shared" si="28"/>
        <v>0</v>
      </c>
      <c r="R919" s="6">
        <v>0</v>
      </c>
      <c r="S919">
        <v>0</v>
      </c>
      <c r="T919" s="6">
        <f t="shared" si="29"/>
        <v>0</v>
      </c>
    </row>
    <row r="920" spans="1:20" x14ac:dyDescent="0.25">
      <c r="A920" s="1">
        <v>2023</v>
      </c>
      <c r="B920" s="1" t="s">
        <v>11</v>
      </c>
      <c r="C920" s="1">
        <v>144</v>
      </c>
      <c r="D920" s="1" t="s">
        <v>216</v>
      </c>
      <c r="E920" s="1" t="s">
        <v>93</v>
      </c>
      <c r="F920" s="2">
        <v>0</v>
      </c>
      <c r="G920" s="2">
        <v>0</v>
      </c>
      <c r="H920" s="2">
        <v>0</v>
      </c>
      <c r="I920" s="2">
        <v>0</v>
      </c>
      <c r="J920" s="2">
        <v>0</v>
      </c>
      <c r="K920" s="2">
        <v>0</v>
      </c>
      <c r="L920" s="2">
        <v>0</v>
      </c>
      <c r="M920" s="2">
        <v>0</v>
      </c>
      <c r="N920" s="2">
        <v>0</v>
      </c>
      <c r="O920" s="300">
        <v>0</v>
      </c>
      <c r="P920" s="101"/>
      <c r="Q920" s="6">
        <f t="shared" si="28"/>
        <v>0</v>
      </c>
      <c r="R920" s="6">
        <v>0</v>
      </c>
      <c r="S920">
        <v>0</v>
      </c>
      <c r="T920" s="6">
        <f t="shared" si="29"/>
        <v>0</v>
      </c>
    </row>
    <row r="921" spans="1:20" x14ac:dyDescent="0.25">
      <c r="A921" s="1">
        <v>2023</v>
      </c>
      <c r="B921" s="1" t="s">
        <v>11</v>
      </c>
      <c r="C921" s="1">
        <v>144</v>
      </c>
      <c r="D921" s="1" t="s">
        <v>216</v>
      </c>
      <c r="E921" s="1" t="s">
        <v>145</v>
      </c>
      <c r="F921" s="2">
        <v>0</v>
      </c>
      <c r="G921" s="2">
        <v>0</v>
      </c>
      <c r="H921" s="2">
        <v>25315</v>
      </c>
      <c r="I921" s="2">
        <v>25315</v>
      </c>
      <c r="J921" s="2">
        <v>0</v>
      </c>
      <c r="K921" s="2">
        <v>0</v>
      </c>
      <c r="L921" s="2">
        <v>0</v>
      </c>
      <c r="M921" s="2">
        <v>25315</v>
      </c>
      <c r="N921" s="2">
        <v>25315</v>
      </c>
      <c r="O921" s="300">
        <v>0.7802</v>
      </c>
      <c r="P921" s="101"/>
      <c r="Q921" s="6">
        <f t="shared" si="28"/>
        <v>101260</v>
      </c>
      <c r="R921" s="6">
        <v>101260</v>
      </c>
      <c r="S921">
        <v>101260</v>
      </c>
      <c r="T921" s="6">
        <f t="shared" si="29"/>
        <v>0</v>
      </c>
    </row>
    <row r="922" spans="1:20" x14ac:dyDescent="0.25">
      <c r="A922" s="1">
        <v>2023</v>
      </c>
      <c r="B922" s="1" t="s">
        <v>11</v>
      </c>
      <c r="C922" s="1">
        <v>144</v>
      </c>
      <c r="D922" s="1" t="s">
        <v>216</v>
      </c>
      <c r="E922" s="1" t="s">
        <v>146</v>
      </c>
      <c r="F922" s="2">
        <v>0</v>
      </c>
      <c r="G922" s="2">
        <v>0</v>
      </c>
      <c r="H922" s="2">
        <v>0</v>
      </c>
      <c r="I922" s="2">
        <v>0</v>
      </c>
      <c r="J922" s="2">
        <v>0</v>
      </c>
      <c r="K922" s="2">
        <v>0</v>
      </c>
      <c r="L922" s="2">
        <v>0</v>
      </c>
      <c r="M922" s="2">
        <v>0</v>
      </c>
      <c r="N922" s="2">
        <v>0</v>
      </c>
      <c r="O922" s="300">
        <v>0</v>
      </c>
      <c r="P922" s="101"/>
      <c r="Q922" s="6">
        <f t="shared" si="28"/>
        <v>0</v>
      </c>
      <c r="R922" s="6">
        <v>0</v>
      </c>
      <c r="S922">
        <v>0</v>
      </c>
      <c r="T922" s="6">
        <f t="shared" si="29"/>
        <v>0</v>
      </c>
    </row>
    <row r="923" spans="1:20" x14ac:dyDescent="0.25">
      <c r="A923" s="1">
        <v>2023</v>
      </c>
      <c r="B923" s="1" t="s">
        <v>11</v>
      </c>
      <c r="C923" s="1">
        <v>144</v>
      </c>
      <c r="D923" s="1" t="s">
        <v>216</v>
      </c>
      <c r="E923" s="1" t="s">
        <v>99</v>
      </c>
      <c r="F923" s="2">
        <v>0</v>
      </c>
      <c r="G923" s="2">
        <v>0</v>
      </c>
      <c r="H923" s="2">
        <v>3651</v>
      </c>
      <c r="I923" s="2">
        <v>3651</v>
      </c>
      <c r="J923" s="2">
        <v>0</v>
      </c>
      <c r="K923" s="2">
        <v>0</v>
      </c>
      <c r="L923" s="2">
        <v>0</v>
      </c>
      <c r="M923" s="2">
        <v>3651</v>
      </c>
      <c r="N923" s="2">
        <v>3651</v>
      </c>
      <c r="O923" s="300">
        <v>0.1125</v>
      </c>
      <c r="P923" s="101"/>
      <c r="Q923" s="6">
        <f t="shared" si="28"/>
        <v>14604</v>
      </c>
      <c r="R923" s="6">
        <v>14604</v>
      </c>
      <c r="S923">
        <v>14604</v>
      </c>
      <c r="T923" s="6">
        <f t="shared" si="29"/>
        <v>0</v>
      </c>
    </row>
    <row r="924" spans="1:20" x14ac:dyDescent="0.25">
      <c r="A924" s="1">
        <v>2023</v>
      </c>
      <c r="B924" s="1" t="s">
        <v>11</v>
      </c>
      <c r="C924" s="1">
        <v>144</v>
      </c>
      <c r="D924" s="1" t="s">
        <v>216</v>
      </c>
      <c r="E924" s="1" t="s">
        <v>147</v>
      </c>
      <c r="F924" s="2">
        <v>0</v>
      </c>
      <c r="G924" s="2">
        <v>0</v>
      </c>
      <c r="H924" s="2">
        <v>0</v>
      </c>
      <c r="I924" s="2">
        <v>0</v>
      </c>
      <c r="J924" s="2">
        <v>0</v>
      </c>
      <c r="K924" s="2">
        <v>0</v>
      </c>
      <c r="L924" s="2">
        <v>0</v>
      </c>
      <c r="M924" s="2">
        <v>0</v>
      </c>
      <c r="N924" s="2">
        <v>0</v>
      </c>
      <c r="O924" s="300">
        <v>0</v>
      </c>
      <c r="P924" s="101"/>
      <c r="Q924" s="6">
        <f t="shared" si="28"/>
        <v>0</v>
      </c>
      <c r="R924" s="6">
        <v>0</v>
      </c>
      <c r="S924">
        <v>0</v>
      </c>
      <c r="T924" s="6">
        <f t="shared" si="29"/>
        <v>0</v>
      </c>
    </row>
    <row r="925" spans="1:20" x14ac:dyDescent="0.25">
      <c r="A925" s="1">
        <v>2023</v>
      </c>
      <c r="B925" s="1" t="s">
        <v>11</v>
      </c>
      <c r="C925" s="1">
        <v>144</v>
      </c>
      <c r="D925" s="1" t="s">
        <v>216</v>
      </c>
      <c r="E925" s="1" t="s">
        <v>148</v>
      </c>
      <c r="F925" s="2">
        <v>0</v>
      </c>
      <c r="G925" s="2">
        <v>0</v>
      </c>
      <c r="H925" s="2">
        <v>0</v>
      </c>
      <c r="I925" s="2">
        <v>0</v>
      </c>
      <c r="J925" s="2">
        <v>0</v>
      </c>
      <c r="K925" s="2">
        <v>0</v>
      </c>
      <c r="L925" s="2">
        <v>0</v>
      </c>
      <c r="M925" s="2">
        <v>0</v>
      </c>
      <c r="N925" s="2">
        <v>0</v>
      </c>
      <c r="O925" s="300">
        <v>0</v>
      </c>
      <c r="P925" s="101"/>
      <c r="Q925" s="6">
        <f t="shared" si="28"/>
        <v>0</v>
      </c>
      <c r="R925" s="6">
        <v>0</v>
      </c>
      <c r="S925">
        <v>0</v>
      </c>
      <c r="T925" s="6">
        <f t="shared" si="29"/>
        <v>0</v>
      </c>
    </row>
    <row r="926" spans="1:20" x14ac:dyDescent="0.25">
      <c r="A926" s="1">
        <v>2023</v>
      </c>
      <c r="B926" s="1" t="s">
        <v>11</v>
      </c>
      <c r="C926" s="1">
        <v>144</v>
      </c>
      <c r="D926" s="1" t="s">
        <v>216</v>
      </c>
      <c r="E926" s="1" t="s">
        <v>149</v>
      </c>
      <c r="F926" s="2">
        <v>0</v>
      </c>
      <c r="G926" s="2">
        <v>0</v>
      </c>
      <c r="H926" s="2">
        <v>0</v>
      </c>
      <c r="I926" s="2">
        <v>0</v>
      </c>
      <c r="J926" s="2">
        <v>0</v>
      </c>
      <c r="K926" s="2">
        <v>0</v>
      </c>
      <c r="L926" s="2">
        <v>0</v>
      </c>
      <c r="M926" s="2">
        <v>0</v>
      </c>
      <c r="N926" s="2">
        <v>0</v>
      </c>
      <c r="O926" s="300">
        <v>0</v>
      </c>
      <c r="P926" s="101"/>
      <c r="Q926" s="6">
        <f t="shared" si="28"/>
        <v>0</v>
      </c>
      <c r="R926" s="6">
        <v>0</v>
      </c>
      <c r="S926">
        <v>0</v>
      </c>
      <c r="T926" s="6">
        <f t="shared" si="29"/>
        <v>0</v>
      </c>
    </row>
    <row r="927" spans="1:20" x14ac:dyDescent="0.25">
      <c r="A927" s="1">
        <v>2023</v>
      </c>
      <c r="B927" s="1" t="s">
        <v>11</v>
      </c>
      <c r="C927" s="1">
        <v>144</v>
      </c>
      <c r="D927" s="1" t="s">
        <v>216</v>
      </c>
      <c r="E927" s="1" t="s">
        <v>150</v>
      </c>
      <c r="F927" s="2">
        <v>0</v>
      </c>
      <c r="G927" s="2">
        <v>0</v>
      </c>
      <c r="H927" s="2">
        <v>0</v>
      </c>
      <c r="I927" s="2">
        <v>0</v>
      </c>
      <c r="J927" s="2">
        <v>0</v>
      </c>
      <c r="K927" s="2">
        <v>0</v>
      </c>
      <c r="L927" s="2">
        <v>0</v>
      </c>
      <c r="M927" s="2">
        <v>0</v>
      </c>
      <c r="N927" s="2">
        <v>0</v>
      </c>
      <c r="O927" s="300">
        <v>0</v>
      </c>
      <c r="P927" s="101"/>
      <c r="Q927" s="6">
        <f t="shared" si="28"/>
        <v>0</v>
      </c>
      <c r="R927" s="6">
        <v>0</v>
      </c>
      <c r="S927">
        <v>0</v>
      </c>
      <c r="T927" s="6">
        <f t="shared" si="29"/>
        <v>0</v>
      </c>
    </row>
    <row r="928" spans="1:20" x14ac:dyDescent="0.25">
      <c r="A928" s="1">
        <v>2023</v>
      </c>
      <c r="B928" s="1" t="s">
        <v>11</v>
      </c>
      <c r="C928" s="1">
        <v>144</v>
      </c>
      <c r="D928" s="1" t="s">
        <v>216</v>
      </c>
      <c r="E928" s="1" t="s">
        <v>151</v>
      </c>
      <c r="F928" s="2">
        <v>0</v>
      </c>
      <c r="G928" s="2">
        <v>0</v>
      </c>
      <c r="H928" s="2">
        <v>0</v>
      </c>
      <c r="I928" s="2">
        <v>0</v>
      </c>
      <c r="J928" s="2">
        <v>0</v>
      </c>
      <c r="K928" s="2">
        <v>0</v>
      </c>
      <c r="L928" s="2">
        <v>0</v>
      </c>
      <c r="M928" s="2">
        <v>0</v>
      </c>
      <c r="N928" s="2">
        <v>0</v>
      </c>
      <c r="O928" s="300">
        <v>0</v>
      </c>
      <c r="P928" s="101"/>
      <c r="Q928" s="6">
        <f t="shared" si="28"/>
        <v>0</v>
      </c>
      <c r="R928" s="6">
        <v>0</v>
      </c>
      <c r="S928">
        <v>0</v>
      </c>
      <c r="T928" s="6">
        <f t="shared" si="29"/>
        <v>0</v>
      </c>
    </row>
    <row r="929" spans="1:20" x14ac:dyDescent="0.25">
      <c r="A929" s="1">
        <v>2023</v>
      </c>
      <c r="B929" s="1" t="s">
        <v>11</v>
      </c>
      <c r="C929" s="1">
        <v>144</v>
      </c>
      <c r="D929" s="1" t="s">
        <v>216</v>
      </c>
      <c r="E929" s="1" t="s">
        <v>152</v>
      </c>
      <c r="F929" s="2">
        <v>0</v>
      </c>
      <c r="G929" s="2">
        <v>0</v>
      </c>
      <c r="H929" s="2">
        <v>0</v>
      </c>
      <c r="I929" s="2">
        <v>0</v>
      </c>
      <c r="J929" s="2">
        <v>0</v>
      </c>
      <c r="K929" s="2">
        <v>0</v>
      </c>
      <c r="L929" s="2">
        <v>0</v>
      </c>
      <c r="M929" s="2">
        <v>0</v>
      </c>
      <c r="N929" s="2">
        <v>0</v>
      </c>
      <c r="O929" s="300">
        <v>0</v>
      </c>
      <c r="P929" s="101"/>
      <c r="Q929" s="6">
        <f t="shared" si="28"/>
        <v>0</v>
      </c>
      <c r="R929" s="6">
        <v>0</v>
      </c>
      <c r="S929">
        <v>0</v>
      </c>
      <c r="T929" s="6">
        <f t="shared" si="29"/>
        <v>0</v>
      </c>
    </row>
    <row r="930" spans="1:20" x14ac:dyDescent="0.25">
      <c r="A930" s="1">
        <v>2023</v>
      </c>
      <c r="B930" s="1" t="s">
        <v>11</v>
      </c>
      <c r="C930" s="1">
        <v>144</v>
      </c>
      <c r="D930" s="1" t="s">
        <v>216</v>
      </c>
      <c r="E930" s="1" t="s">
        <v>94</v>
      </c>
      <c r="F930" s="2">
        <v>0</v>
      </c>
      <c r="G930" s="2">
        <v>0</v>
      </c>
      <c r="H930" s="2">
        <v>0</v>
      </c>
      <c r="I930" s="2">
        <v>0</v>
      </c>
      <c r="J930" s="2">
        <v>0</v>
      </c>
      <c r="K930" s="2">
        <v>0</v>
      </c>
      <c r="L930" s="2">
        <v>0</v>
      </c>
      <c r="M930" s="2">
        <v>0</v>
      </c>
      <c r="N930" s="2">
        <v>0</v>
      </c>
      <c r="O930" s="300">
        <v>0</v>
      </c>
      <c r="P930" s="101"/>
      <c r="Q930" s="6">
        <f t="shared" si="28"/>
        <v>0</v>
      </c>
      <c r="R930" s="6">
        <v>0</v>
      </c>
      <c r="S930">
        <v>0</v>
      </c>
      <c r="T930" s="6">
        <f t="shared" si="29"/>
        <v>0</v>
      </c>
    </row>
    <row r="931" spans="1:20" x14ac:dyDescent="0.25">
      <c r="A931" s="1">
        <v>2023</v>
      </c>
      <c r="B931" s="1" t="s">
        <v>11</v>
      </c>
      <c r="C931" s="1">
        <v>144</v>
      </c>
      <c r="D931" s="1" t="s">
        <v>216</v>
      </c>
      <c r="E931" s="1" t="s">
        <v>157</v>
      </c>
      <c r="F931" s="2">
        <v>3482</v>
      </c>
      <c r="G931" s="2">
        <v>0</v>
      </c>
      <c r="H931" s="2">
        <v>0</v>
      </c>
      <c r="I931" s="2">
        <v>3482</v>
      </c>
      <c r="J931" s="2">
        <v>0</v>
      </c>
      <c r="K931" s="2">
        <v>0</v>
      </c>
      <c r="L931" s="2">
        <v>3482</v>
      </c>
      <c r="M931" s="2">
        <v>0</v>
      </c>
      <c r="N931" s="2">
        <v>3482</v>
      </c>
      <c r="O931" s="300">
        <v>0.10730000000000001</v>
      </c>
      <c r="P931" s="101"/>
      <c r="Q931" s="6">
        <f t="shared" si="28"/>
        <v>13928</v>
      </c>
      <c r="R931" s="6">
        <v>13928</v>
      </c>
      <c r="S931">
        <v>13928</v>
      </c>
      <c r="T931" s="6">
        <f t="shared" si="29"/>
        <v>0</v>
      </c>
    </row>
    <row r="932" spans="1:20" x14ac:dyDescent="0.25">
      <c r="A932" s="1">
        <v>2023</v>
      </c>
      <c r="B932" s="1" t="s">
        <v>11</v>
      </c>
      <c r="C932" s="1">
        <v>158</v>
      </c>
      <c r="D932" s="1" t="s">
        <v>362</v>
      </c>
      <c r="E932" s="1" t="s">
        <v>89</v>
      </c>
      <c r="F932" s="2">
        <v>0</v>
      </c>
      <c r="G932" s="2">
        <v>0</v>
      </c>
      <c r="H932" s="2">
        <v>0</v>
      </c>
      <c r="I932" s="2">
        <v>0</v>
      </c>
      <c r="J932" s="2">
        <v>0</v>
      </c>
      <c r="K932" s="2">
        <v>0</v>
      </c>
      <c r="L932" s="2">
        <v>0</v>
      </c>
      <c r="M932" s="2">
        <v>0</v>
      </c>
      <c r="N932" s="2">
        <v>0</v>
      </c>
      <c r="O932" s="300">
        <v>0</v>
      </c>
      <c r="P932" s="101"/>
      <c r="Q932" s="6">
        <f t="shared" si="28"/>
        <v>0</v>
      </c>
      <c r="R932" s="6">
        <v>0</v>
      </c>
      <c r="S932">
        <v>0</v>
      </c>
      <c r="T932" s="6">
        <f t="shared" si="29"/>
        <v>0</v>
      </c>
    </row>
    <row r="933" spans="1:20" x14ac:dyDescent="0.25">
      <c r="A933" s="1">
        <v>2023</v>
      </c>
      <c r="B933" s="1" t="s">
        <v>11</v>
      </c>
      <c r="C933" s="1">
        <v>158</v>
      </c>
      <c r="D933" s="1" t="s">
        <v>362</v>
      </c>
      <c r="E933" s="1" t="s">
        <v>88</v>
      </c>
      <c r="F933" s="2">
        <v>0</v>
      </c>
      <c r="G933" s="2">
        <v>0</v>
      </c>
      <c r="H933" s="2">
        <v>0</v>
      </c>
      <c r="I933" s="2">
        <v>0</v>
      </c>
      <c r="J933" s="2">
        <v>0</v>
      </c>
      <c r="K933" s="2">
        <v>0</v>
      </c>
      <c r="L933" s="2">
        <v>0</v>
      </c>
      <c r="M933" s="2">
        <v>0</v>
      </c>
      <c r="N933" s="2">
        <v>0</v>
      </c>
      <c r="O933" s="300">
        <v>0</v>
      </c>
      <c r="P933" s="101"/>
      <c r="Q933" s="6">
        <f t="shared" si="28"/>
        <v>0</v>
      </c>
      <c r="R933" s="6">
        <v>0</v>
      </c>
      <c r="S933">
        <v>0</v>
      </c>
      <c r="T933" s="6">
        <f t="shared" si="29"/>
        <v>0</v>
      </c>
    </row>
    <row r="934" spans="1:20" x14ac:dyDescent="0.25">
      <c r="A934" s="1">
        <v>2023</v>
      </c>
      <c r="B934" s="1" t="s">
        <v>11</v>
      </c>
      <c r="C934" s="1">
        <v>158</v>
      </c>
      <c r="D934" s="1" t="s">
        <v>362</v>
      </c>
      <c r="E934" s="1" t="s">
        <v>86</v>
      </c>
      <c r="F934" s="2">
        <v>0</v>
      </c>
      <c r="G934" s="2">
        <v>0</v>
      </c>
      <c r="H934" s="2">
        <v>0</v>
      </c>
      <c r="I934" s="2">
        <v>0</v>
      </c>
      <c r="J934" s="2">
        <v>0</v>
      </c>
      <c r="K934" s="2">
        <v>0</v>
      </c>
      <c r="L934" s="2">
        <v>0</v>
      </c>
      <c r="M934" s="2">
        <v>0</v>
      </c>
      <c r="N934" s="2">
        <v>0</v>
      </c>
      <c r="O934" s="300">
        <v>0</v>
      </c>
      <c r="P934" s="101"/>
      <c r="Q934" s="6">
        <f t="shared" si="28"/>
        <v>0</v>
      </c>
      <c r="R934" s="6">
        <v>0</v>
      </c>
      <c r="S934">
        <v>0</v>
      </c>
      <c r="T934" s="6">
        <f t="shared" si="29"/>
        <v>0</v>
      </c>
    </row>
    <row r="935" spans="1:20" x14ac:dyDescent="0.25">
      <c r="A935" s="1">
        <v>2023</v>
      </c>
      <c r="B935" s="1" t="s">
        <v>11</v>
      </c>
      <c r="C935" s="1">
        <v>158</v>
      </c>
      <c r="D935" s="1" t="s">
        <v>362</v>
      </c>
      <c r="E935" s="1" t="s">
        <v>93</v>
      </c>
      <c r="F935" s="2">
        <v>0</v>
      </c>
      <c r="G935" s="2">
        <v>0</v>
      </c>
      <c r="H935" s="2">
        <v>0</v>
      </c>
      <c r="I935" s="2">
        <v>0</v>
      </c>
      <c r="J935" s="2">
        <v>0</v>
      </c>
      <c r="K935" s="2">
        <v>0</v>
      </c>
      <c r="L935" s="2">
        <v>0</v>
      </c>
      <c r="M935" s="2">
        <v>0</v>
      </c>
      <c r="N935" s="2">
        <v>0</v>
      </c>
      <c r="O935" s="300">
        <v>0</v>
      </c>
      <c r="P935" s="101"/>
      <c r="Q935" s="6">
        <f t="shared" si="28"/>
        <v>0</v>
      </c>
      <c r="R935" s="6">
        <v>0</v>
      </c>
      <c r="S935">
        <v>0</v>
      </c>
      <c r="T935" s="6">
        <f t="shared" si="29"/>
        <v>0</v>
      </c>
    </row>
    <row r="936" spans="1:20" x14ac:dyDescent="0.25">
      <c r="A936" s="1">
        <v>2023</v>
      </c>
      <c r="B936" s="1" t="s">
        <v>11</v>
      </c>
      <c r="C936" s="1">
        <v>158</v>
      </c>
      <c r="D936" s="1" t="s">
        <v>362</v>
      </c>
      <c r="E936" s="1" t="s">
        <v>145</v>
      </c>
      <c r="F936" s="2">
        <v>0</v>
      </c>
      <c r="G936" s="2">
        <v>0</v>
      </c>
      <c r="H936" s="2">
        <v>176377</v>
      </c>
      <c r="I936" s="2">
        <v>176377</v>
      </c>
      <c r="J936" s="2">
        <v>0</v>
      </c>
      <c r="K936" s="2">
        <v>0</v>
      </c>
      <c r="L936" s="2">
        <v>0</v>
      </c>
      <c r="M936" s="2">
        <v>176377</v>
      </c>
      <c r="N936" s="2">
        <v>176377</v>
      </c>
      <c r="O936" s="300">
        <v>0.77539999999999998</v>
      </c>
      <c r="P936" s="101"/>
      <c r="Q936" s="6">
        <f t="shared" si="28"/>
        <v>705508</v>
      </c>
      <c r="R936" s="6">
        <v>705508</v>
      </c>
      <c r="S936">
        <v>705508</v>
      </c>
      <c r="T936" s="6">
        <f t="shared" si="29"/>
        <v>0</v>
      </c>
    </row>
    <row r="937" spans="1:20" x14ac:dyDescent="0.25">
      <c r="A937" s="1">
        <v>2023</v>
      </c>
      <c r="B937" s="1" t="s">
        <v>11</v>
      </c>
      <c r="C937" s="1">
        <v>158</v>
      </c>
      <c r="D937" s="1" t="s">
        <v>362</v>
      </c>
      <c r="E937" s="1" t="s">
        <v>146</v>
      </c>
      <c r="F937" s="2">
        <v>0</v>
      </c>
      <c r="G937" s="2">
        <v>0</v>
      </c>
      <c r="H937" s="2">
        <v>0</v>
      </c>
      <c r="I937" s="2">
        <v>0</v>
      </c>
      <c r="J937" s="2">
        <v>0</v>
      </c>
      <c r="K937" s="2">
        <v>0</v>
      </c>
      <c r="L937" s="2">
        <v>0</v>
      </c>
      <c r="M937" s="2">
        <v>0</v>
      </c>
      <c r="N937" s="2">
        <v>0</v>
      </c>
      <c r="O937" s="300">
        <v>0</v>
      </c>
      <c r="P937" s="101"/>
      <c r="Q937" s="6">
        <f t="shared" si="28"/>
        <v>0</v>
      </c>
      <c r="R937" s="6">
        <v>0</v>
      </c>
      <c r="S937">
        <v>0</v>
      </c>
      <c r="T937" s="6">
        <f t="shared" si="29"/>
        <v>0</v>
      </c>
    </row>
    <row r="938" spans="1:20" x14ac:dyDescent="0.25">
      <c r="A938" s="1">
        <v>2023</v>
      </c>
      <c r="B938" s="1" t="s">
        <v>11</v>
      </c>
      <c r="C938" s="1">
        <v>158</v>
      </c>
      <c r="D938" s="1" t="s">
        <v>362</v>
      </c>
      <c r="E938" s="1" t="s">
        <v>99</v>
      </c>
      <c r="F938" s="2">
        <v>0</v>
      </c>
      <c r="G938" s="2">
        <v>0</v>
      </c>
      <c r="H938" s="2">
        <v>25439</v>
      </c>
      <c r="I938" s="2">
        <v>25439</v>
      </c>
      <c r="J938" s="2">
        <v>0</v>
      </c>
      <c r="K938" s="2">
        <v>0</v>
      </c>
      <c r="L938" s="2">
        <v>0</v>
      </c>
      <c r="M938" s="2">
        <v>25439</v>
      </c>
      <c r="N938" s="2">
        <v>25439</v>
      </c>
      <c r="O938" s="300">
        <v>0.1118</v>
      </c>
      <c r="P938" s="101"/>
      <c r="Q938" s="6">
        <f t="shared" si="28"/>
        <v>101756</v>
      </c>
      <c r="R938" s="6">
        <v>101756</v>
      </c>
      <c r="S938">
        <v>101756</v>
      </c>
      <c r="T938" s="6">
        <f t="shared" si="29"/>
        <v>0</v>
      </c>
    </row>
    <row r="939" spans="1:20" x14ac:dyDescent="0.25">
      <c r="A939" s="1">
        <v>2023</v>
      </c>
      <c r="B939" s="1" t="s">
        <v>11</v>
      </c>
      <c r="C939" s="1">
        <v>158</v>
      </c>
      <c r="D939" s="1" t="s">
        <v>362</v>
      </c>
      <c r="E939" s="1" t="s">
        <v>147</v>
      </c>
      <c r="F939" s="2">
        <v>0</v>
      </c>
      <c r="G939" s="2">
        <v>0</v>
      </c>
      <c r="H939" s="2">
        <v>0</v>
      </c>
      <c r="I939" s="2">
        <v>0</v>
      </c>
      <c r="J939" s="2">
        <v>0</v>
      </c>
      <c r="K939" s="2">
        <v>0</v>
      </c>
      <c r="L939" s="2">
        <v>0</v>
      </c>
      <c r="M939" s="2">
        <v>0</v>
      </c>
      <c r="N939" s="2">
        <v>0</v>
      </c>
      <c r="O939" s="300">
        <v>0</v>
      </c>
      <c r="P939" s="101"/>
      <c r="Q939" s="6">
        <f t="shared" si="28"/>
        <v>0</v>
      </c>
      <c r="R939" s="6">
        <v>0</v>
      </c>
      <c r="S939">
        <v>0</v>
      </c>
      <c r="T939" s="6">
        <f t="shared" si="29"/>
        <v>0</v>
      </c>
    </row>
    <row r="940" spans="1:20" x14ac:dyDescent="0.25">
      <c r="A940" s="1">
        <v>2023</v>
      </c>
      <c r="B940" s="1" t="s">
        <v>11</v>
      </c>
      <c r="C940" s="1">
        <v>158</v>
      </c>
      <c r="D940" s="1" t="s">
        <v>362</v>
      </c>
      <c r="E940" s="1" t="s">
        <v>148</v>
      </c>
      <c r="F940" s="2">
        <v>0</v>
      </c>
      <c r="G940" s="2">
        <v>0</v>
      </c>
      <c r="H940" s="2">
        <v>0</v>
      </c>
      <c r="I940" s="2">
        <v>0</v>
      </c>
      <c r="J940" s="2">
        <v>0</v>
      </c>
      <c r="K940" s="2">
        <v>0</v>
      </c>
      <c r="L940" s="2">
        <v>0</v>
      </c>
      <c r="M940" s="2">
        <v>0</v>
      </c>
      <c r="N940" s="2">
        <v>0</v>
      </c>
      <c r="O940" s="300">
        <v>0</v>
      </c>
      <c r="P940" s="101"/>
      <c r="Q940" s="6">
        <f t="shared" si="28"/>
        <v>0</v>
      </c>
      <c r="R940" s="6">
        <v>0</v>
      </c>
      <c r="S940">
        <v>0</v>
      </c>
      <c r="T940" s="6">
        <f t="shared" si="29"/>
        <v>0</v>
      </c>
    </row>
    <row r="941" spans="1:20" x14ac:dyDescent="0.25">
      <c r="A941" s="1">
        <v>2023</v>
      </c>
      <c r="B941" s="1" t="s">
        <v>11</v>
      </c>
      <c r="C941" s="1">
        <v>158</v>
      </c>
      <c r="D941" s="1" t="s">
        <v>362</v>
      </c>
      <c r="E941" s="1" t="s">
        <v>149</v>
      </c>
      <c r="F941" s="2">
        <v>0</v>
      </c>
      <c r="G941" s="2">
        <v>0</v>
      </c>
      <c r="H941" s="2">
        <v>0</v>
      </c>
      <c r="I941" s="2">
        <v>0</v>
      </c>
      <c r="J941" s="2">
        <v>0</v>
      </c>
      <c r="K941" s="2">
        <v>0</v>
      </c>
      <c r="L941" s="2">
        <v>0</v>
      </c>
      <c r="M941" s="2">
        <v>0</v>
      </c>
      <c r="N941" s="2">
        <v>0</v>
      </c>
      <c r="O941" s="300">
        <v>0</v>
      </c>
      <c r="P941" s="101"/>
      <c r="Q941" s="6">
        <f t="shared" si="28"/>
        <v>0</v>
      </c>
      <c r="R941" s="6">
        <v>0</v>
      </c>
      <c r="S941">
        <v>0</v>
      </c>
      <c r="T941" s="6">
        <f t="shared" si="29"/>
        <v>0</v>
      </c>
    </row>
    <row r="942" spans="1:20" x14ac:dyDescent="0.25">
      <c r="A942" s="1">
        <v>2023</v>
      </c>
      <c r="B942" s="1" t="s">
        <v>11</v>
      </c>
      <c r="C942" s="1">
        <v>158</v>
      </c>
      <c r="D942" s="1" t="s">
        <v>362</v>
      </c>
      <c r="E942" s="1" t="s">
        <v>150</v>
      </c>
      <c r="F942" s="2">
        <v>0</v>
      </c>
      <c r="G942" s="2">
        <v>0</v>
      </c>
      <c r="H942" s="2">
        <v>0</v>
      </c>
      <c r="I942" s="2">
        <v>0</v>
      </c>
      <c r="J942" s="2">
        <v>0</v>
      </c>
      <c r="K942" s="2">
        <v>0</v>
      </c>
      <c r="L942" s="2">
        <v>0</v>
      </c>
      <c r="M942" s="2">
        <v>0</v>
      </c>
      <c r="N942" s="2">
        <v>0</v>
      </c>
      <c r="O942" s="300">
        <v>0</v>
      </c>
      <c r="P942" s="101"/>
      <c r="Q942" s="6">
        <f t="shared" si="28"/>
        <v>0</v>
      </c>
      <c r="R942" s="6">
        <v>0</v>
      </c>
      <c r="S942">
        <v>0</v>
      </c>
      <c r="T942" s="6">
        <f t="shared" si="29"/>
        <v>0</v>
      </c>
    </row>
    <row r="943" spans="1:20" x14ac:dyDescent="0.25">
      <c r="A943" s="1">
        <v>2023</v>
      </c>
      <c r="B943" s="1" t="s">
        <v>11</v>
      </c>
      <c r="C943" s="1">
        <v>158</v>
      </c>
      <c r="D943" s="1" t="s">
        <v>362</v>
      </c>
      <c r="E943" s="1" t="s">
        <v>151</v>
      </c>
      <c r="F943" s="2">
        <v>0</v>
      </c>
      <c r="G943" s="2">
        <v>0</v>
      </c>
      <c r="H943" s="2">
        <v>0</v>
      </c>
      <c r="I943" s="2">
        <v>0</v>
      </c>
      <c r="J943" s="2">
        <v>0</v>
      </c>
      <c r="K943" s="2">
        <v>0</v>
      </c>
      <c r="L943" s="2">
        <v>0</v>
      </c>
      <c r="M943" s="2">
        <v>0</v>
      </c>
      <c r="N943" s="2">
        <v>0</v>
      </c>
      <c r="O943" s="300">
        <v>0</v>
      </c>
      <c r="P943" s="101"/>
      <c r="Q943" s="6">
        <f t="shared" si="28"/>
        <v>0</v>
      </c>
      <c r="R943" s="6">
        <v>0</v>
      </c>
      <c r="S943">
        <v>0</v>
      </c>
      <c r="T943" s="6">
        <f t="shared" si="29"/>
        <v>0</v>
      </c>
    </row>
    <row r="944" spans="1:20" x14ac:dyDescent="0.25">
      <c r="A944" s="1">
        <v>2023</v>
      </c>
      <c r="B944" s="1" t="s">
        <v>11</v>
      </c>
      <c r="C944" s="1">
        <v>158</v>
      </c>
      <c r="D944" s="1" t="s">
        <v>362</v>
      </c>
      <c r="E944" s="1" t="s">
        <v>152</v>
      </c>
      <c r="F944" s="2">
        <v>0</v>
      </c>
      <c r="G944" s="2">
        <v>0</v>
      </c>
      <c r="H944" s="2">
        <v>0</v>
      </c>
      <c r="I944" s="2">
        <v>0</v>
      </c>
      <c r="J944" s="2">
        <v>0</v>
      </c>
      <c r="K944" s="2">
        <v>0</v>
      </c>
      <c r="L944" s="2">
        <v>0</v>
      </c>
      <c r="M944" s="2">
        <v>0</v>
      </c>
      <c r="N944" s="2">
        <v>0</v>
      </c>
      <c r="O944" s="300">
        <v>0</v>
      </c>
      <c r="P944" s="101"/>
      <c r="Q944" s="6">
        <f t="shared" si="28"/>
        <v>0</v>
      </c>
      <c r="R944" s="6">
        <v>0</v>
      </c>
      <c r="S944">
        <v>0</v>
      </c>
      <c r="T944" s="6">
        <f t="shared" si="29"/>
        <v>0</v>
      </c>
    </row>
    <row r="945" spans="1:20" x14ac:dyDescent="0.25">
      <c r="A945" s="1">
        <v>2023</v>
      </c>
      <c r="B945" s="1" t="s">
        <v>11</v>
      </c>
      <c r="C945" s="1">
        <v>158</v>
      </c>
      <c r="D945" s="1" t="s">
        <v>362</v>
      </c>
      <c r="E945" s="1" t="s">
        <v>94</v>
      </c>
      <c r="F945" s="2">
        <v>0</v>
      </c>
      <c r="G945" s="2">
        <v>0</v>
      </c>
      <c r="H945" s="2">
        <v>0</v>
      </c>
      <c r="I945" s="2">
        <v>0</v>
      </c>
      <c r="J945" s="2">
        <v>0</v>
      </c>
      <c r="K945" s="2">
        <v>0</v>
      </c>
      <c r="L945" s="2">
        <v>0</v>
      </c>
      <c r="M945" s="2">
        <v>0</v>
      </c>
      <c r="N945" s="2">
        <v>0</v>
      </c>
      <c r="O945" s="300">
        <v>0</v>
      </c>
      <c r="P945" s="101"/>
      <c r="Q945" s="6">
        <f t="shared" si="28"/>
        <v>0</v>
      </c>
      <c r="R945" s="6">
        <v>0</v>
      </c>
      <c r="S945">
        <v>0</v>
      </c>
      <c r="T945" s="6">
        <f t="shared" si="29"/>
        <v>0</v>
      </c>
    </row>
    <row r="946" spans="1:20" x14ac:dyDescent="0.25">
      <c r="A946" s="1">
        <v>2023</v>
      </c>
      <c r="B946" s="1" t="s">
        <v>11</v>
      </c>
      <c r="C946" s="1">
        <v>158</v>
      </c>
      <c r="D946" s="1" t="s">
        <v>362</v>
      </c>
      <c r="E946" s="1" t="s">
        <v>157</v>
      </c>
      <c r="F946" s="2">
        <v>24259</v>
      </c>
      <c r="G946" s="2">
        <v>0</v>
      </c>
      <c r="H946" s="2">
        <v>0</v>
      </c>
      <c r="I946" s="2">
        <v>24259</v>
      </c>
      <c r="J946" s="2">
        <v>1398</v>
      </c>
      <c r="K946" s="2">
        <v>0</v>
      </c>
      <c r="L946" s="2">
        <v>25658</v>
      </c>
      <c r="M946" s="2">
        <v>0</v>
      </c>
      <c r="N946" s="2">
        <v>25658</v>
      </c>
      <c r="O946" s="300">
        <v>0.1128</v>
      </c>
      <c r="P946" s="101"/>
      <c r="Q946" s="6">
        <f t="shared" si="28"/>
        <v>101232</v>
      </c>
      <c r="R946" s="6">
        <v>101232</v>
      </c>
      <c r="S946">
        <v>101232</v>
      </c>
      <c r="T946" s="6">
        <f t="shared" si="29"/>
        <v>0</v>
      </c>
    </row>
    <row r="947" spans="1:20" x14ac:dyDescent="0.25">
      <c r="A947" s="1">
        <v>2023</v>
      </c>
      <c r="B947" s="1" t="s">
        <v>11</v>
      </c>
      <c r="C947" s="1">
        <v>160</v>
      </c>
      <c r="D947" s="1" t="s">
        <v>218</v>
      </c>
      <c r="E947" s="1" t="s">
        <v>89</v>
      </c>
      <c r="F947" s="2">
        <v>0</v>
      </c>
      <c r="G947" s="2">
        <v>0</v>
      </c>
      <c r="H947" s="2">
        <v>0</v>
      </c>
      <c r="I947" s="2">
        <v>0</v>
      </c>
      <c r="J947" s="2">
        <v>0</v>
      </c>
      <c r="K947" s="2">
        <v>0</v>
      </c>
      <c r="L947" s="2">
        <v>0</v>
      </c>
      <c r="M947" s="2">
        <v>0</v>
      </c>
      <c r="N947" s="2">
        <v>0</v>
      </c>
      <c r="O947" s="300">
        <v>0</v>
      </c>
      <c r="P947" s="101"/>
      <c r="Q947" s="6">
        <f t="shared" si="28"/>
        <v>0</v>
      </c>
      <c r="R947" s="6">
        <v>0</v>
      </c>
      <c r="S947">
        <v>0</v>
      </c>
      <c r="T947" s="6">
        <f t="shared" si="29"/>
        <v>0</v>
      </c>
    </row>
    <row r="948" spans="1:20" x14ac:dyDescent="0.25">
      <c r="A948" s="1">
        <v>2023</v>
      </c>
      <c r="B948" s="1" t="s">
        <v>11</v>
      </c>
      <c r="C948" s="1">
        <v>160</v>
      </c>
      <c r="D948" s="1" t="s">
        <v>218</v>
      </c>
      <c r="E948" s="1" t="s">
        <v>88</v>
      </c>
      <c r="F948" s="2">
        <v>0</v>
      </c>
      <c r="G948" s="2">
        <v>0</v>
      </c>
      <c r="H948" s="2">
        <v>0</v>
      </c>
      <c r="I948" s="2">
        <v>0</v>
      </c>
      <c r="J948" s="2">
        <v>0</v>
      </c>
      <c r="K948" s="2">
        <v>0</v>
      </c>
      <c r="L948" s="2">
        <v>0</v>
      </c>
      <c r="M948" s="2">
        <v>0</v>
      </c>
      <c r="N948" s="2">
        <v>0</v>
      </c>
      <c r="O948" s="300">
        <v>0</v>
      </c>
      <c r="P948" s="101"/>
      <c r="Q948" s="6">
        <f t="shared" si="28"/>
        <v>0</v>
      </c>
      <c r="R948" s="6">
        <v>0</v>
      </c>
      <c r="S948">
        <v>0</v>
      </c>
      <c r="T948" s="6">
        <f t="shared" si="29"/>
        <v>0</v>
      </c>
    </row>
    <row r="949" spans="1:20" x14ac:dyDescent="0.25">
      <c r="A949" s="1">
        <v>2023</v>
      </c>
      <c r="B949" s="1" t="s">
        <v>11</v>
      </c>
      <c r="C949" s="1">
        <v>160</v>
      </c>
      <c r="D949" s="1" t="s">
        <v>218</v>
      </c>
      <c r="E949" s="1" t="s">
        <v>86</v>
      </c>
      <c r="F949" s="2">
        <v>0</v>
      </c>
      <c r="G949" s="2">
        <v>0</v>
      </c>
      <c r="H949" s="2">
        <v>0</v>
      </c>
      <c r="I949" s="2">
        <v>0</v>
      </c>
      <c r="J949" s="2">
        <v>0</v>
      </c>
      <c r="K949" s="2">
        <v>0</v>
      </c>
      <c r="L949" s="2">
        <v>0</v>
      </c>
      <c r="M949" s="2">
        <v>0</v>
      </c>
      <c r="N949" s="2">
        <v>0</v>
      </c>
      <c r="O949" s="300">
        <v>0</v>
      </c>
      <c r="P949" s="101"/>
      <c r="Q949" s="6">
        <f t="shared" si="28"/>
        <v>0</v>
      </c>
      <c r="R949" s="6">
        <v>0</v>
      </c>
      <c r="S949">
        <v>0</v>
      </c>
      <c r="T949" s="6">
        <f t="shared" si="29"/>
        <v>0</v>
      </c>
    </row>
    <row r="950" spans="1:20" x14ac:dyDescent="0.25">
      <c r="A950" s="1">
        <v>2023</v>
      </c>
      <c r="B950" s="1" t="s">
        <v>11</v>
      </c>
      <c r="C950" s="1">
        <v>160</v>
      </c>
      <c r="D950" s="1" t="s">
        <v>218</v>
      </c>
      <c r="E950" s="1" t="s">
        <v>93</v>
      </c>
      <c r="F950" s="2">
        <v>0</v>
      </c>
      <c r="G950" s="2">
        <v>0</v>
      </c>
      <c r="H950" s="2">
        <v>0</v>
      </c>
      <c r="I950" s="2">
        <v>0</v>
      </c>
      <c r="J950" s="2">
        <v>0</v>
      </c>
      <c r="K950" s="2">
        <v>0</v>
      </c>
      <c r="L950" s="2">
        <v>0</v>
      </c>
      <c r="M950" s="2">
        <v>0</v>
      </c>
      <c r="N950" s="2">
        <v>0</v>
      </c>
      <c r="O950" s="300">
        <v>0</v>
      </c>
      <c r="P950" s="101"/>
      <c r="Q950" s="6">
        <f t="shared" si="28"/>
        <v>0</v>
      </c>
      <c r="R950" s="6">
        <v>0</v>
      </c>
      <c r="S950">
        <v>0</v>
      </c>
      <c r="T950" s="6">
        <f t="shared" si="29"/>
        <v>0</v>
      </c>
    </row>
    <row r="951" spans="1:20" x14ac:dyDescent="0.25">
      <c r="A951" s="1">
        <v>2023</v>
      </c>
      <c r="B951" s="1" t="s">
        <v>11</v>
      </c>
      <c r="C951" s="1">
        <v>160</v>
      </c>
      <c r="D951" s="1" t="s">
        <v>218</v>
      </c>
      <c r="E951" s="1" t="s">
        <v>145</v>
      </c>
      <c r="F951" s="2">
        <v>0</v>
      </c>
      <c r="G951" s="2">
        <v>0</v>
      </c>
      <c r="H951" s="2">
        <v>14629</v>
      </c>
      <c r="I951" s="2">
        <v>14629</v>
      </c>
      <c r="J951" s="2">
        <v>0</v>
      </c>
      <c r="K951" s="2">
        <v>0</v>
      </c>
      <c r="L951" s="2">
        <v>0</v>
      </c>
      <c r="M951" s="2">
        <v>14629</v>
      </c>
      <c r="N951" s="2">
        <v>14629</v>
      </c>
      <c r="O951" s="300">
        <v>0.7802</v>
      </c>
      <c r="P951" s="101"/>
      <c r="Q951" s="6">
        <f t="shared" si="28"/>
        <v>58516</v>
      </c>
      <c r="R951" s="6">
        <v>58516</v>
      </c>
      <c r="S951">
        <v>58516</v>
      </c>
      <c r="T951" s="6">
        <f t="shared" si="29"/>
        <v>0</v>
      </c>
    </row>
    <row r="952" spans="1:20" x14ac:dyDescent="0.25">
      <c r="A952" s="1">
        <v>2023</v>
      </c>
      <c r="B952" s="1" t="s">
        <v>11</v>
      </c>
      <c r="C952" s="1">
        <v>160</v>
      </c>
      <c r="D952" s="1" t="s">
        <v>218</v>
      </c>
      <c r="E952" s="1" t="s">
        <v>146</v>
      </c>
      <c r="F952" s="2">
        <v>0</v>
      </c>
      <c r="G952" s="2">
        <v>0</v>
      </c>
      <c r="H952" s="2">
        <v>0</v>
      </c>
      <c r="I952" s="2">
        <v>0</v>
      </c>
      <c r="J952" s="2">
        <v>0</v>
      </c>
      <c r="K952" s="2">
        <v>0</v>
      </c>
      <c r="L952" s="2">
        <v>0</v>
      </c>
      <c r="M952" s="2">
        <v>0</v>
      </c>
      <c r="N952" s="2">
        <v>0</v>
      </c>
      <c r="O952" s="300">
        <v>0</v>
      </c>
      <c r="P952" s="101"/>
      <c r="Q952" s="6">
        <f t="shared" si="28"/>
        <v>0</v>
      </c>
      <c r="R952" s="6">
        <v>0</v>
      </c>
      <c r="S952">
        <v>0</v>
      </c>
      <c r="T952" s="6">
        <f t="shared" si="29"/>
        <v>0</v>
      </c>
    </row>
    <row r="953" spans="1:20" x14ac:dyDescent="0.25">
      <c r="A953" s="1">
        <v>2023</v>
      </c>
      <c r="B953" s="1" t="s">
        <v>11</v>
      </c>
      <c r="C953" s="1">
        <v>160</v>
      </c>
      <c r="D953" s="1" t="s">
        <v>218</v>
      </c>
      <c r="E953" s="1" t="s">
        <v>99</v>
      </c>
      <c r="F953" s="2">
        <v>0</v>
      </c>
      <c r="G953" s="2">
        <v>0</v>
      </c>
      <c r="H953" s="2">
        <v>2110</v>
      </c>
      <c r="I953" s="2">
        <v>2110</v>
      </c>
      <c r="J953" s="2">
        <v>0</v>
      </c>
      <c r="K953" s="2">
        <v>0</v>
      </c>
      <c r="L953" s="2">
        <v>0</v>
      </c>
      <c r="M953" s="2">
        <v>2110</v>
      </c>
      <c r="N953" s="2">
        <v>2110</v>
      </c>
      <c r="O953" s="300">
        <v>0.1125</v>
      </c>
      <c r="P953" s="101"/>
      <c r="Q953" s="6">
        <f t="shared" si="28"/>
        <v>8440</v>
      </c>
      <c r="R953" s="6">
        <v>8440</v>
      </c>
      <c r="S953">
        <v>8440</v>
      </c>
      <c r="T953" s="6">
        <f t="shared" si="29"/>
        <v>0</v>
      </c>
    </row>
    <row r="954" spans="1:20" x14ac:dyDescent="0.25">
      <c r="A954" s="1">
        <v>2023</v>
      </c>
      <c r="B954" s="1" t="s">
        <v>11</v>
      </c>
      <c r="C954" s="1">
        <v>160</v>
      </c>
      <c r="D954" s="1" t="s">
        <v>218</v>
      </c>
      <c r="E954" s="1" t="s">
        <v>147</v>
      </c>
      <c r="F954" s="2">
        <v>0</v>
      </c>
      <c r="G954" s="2">
        <v>0</v>
      </c>
      <c r="H954" s="2">
        <v>0</v>
      </c>
      <c r="I954" s="2">
        <v>0</v>
      </c>
      <c r="J954" s="2">
        <v>0</v>
      </c>
      <c r="K954" s="2">
        <v>0</v>
      </c>
      <c r="L954" s="2">
        <v>0</v>
      </c>
      <c r="M954" s="2">
        <v>0</v>
      </c>
      <c r="N954" s="2">
        <v>0</v>
      </c>
      <c r="O954" s="300">
        <v>0</v>
      </c>
      <c r="P954" s="101"/>
      <c r="Q954" s="6">
        <f t="shared" si="28"/>
        <v>0</v>
      </c>
      <c r="R954" s="6">
        <v>0</v>
      </c>
      <c r="S954">
        <v>0</v>
      </c>
      <c r="T954" s="6">
        <f t="shared" si="29"/>
        <v>0</v>
      </c>
    </row>
    <row r="955" spans="1:20" x14ac:dyDescent="0.25">
      <c r="A955" s="1">
        <v>2023</v>
      </c>
      <c r="B955" s="1" t="s">
        <v>11</v>
      </c>
      <c r="C955" s="1">
        <v>160</v>
      </c>
      <c r="D955" s="1" t="s">
        <v>218</v>
      </c>
      <c r="E955" s="1" t="s">
        <v>148</v>
      </c>
      <c r="F955" s="2">
        <v>0</v>
      </c>
      <c r="G955" s="2">
        <v>0</v>
      </c>
      <c r="H955" s="2">
        <v>0</v>
      </c>
      <c r="I955" s="2">
        <v>0</v>
      </c>
      <c r="J955" s="2">
        <v>0</v>
      </c>
      <c r="K955" s="2">
        <v>0</v>
      </c>
      <c r="L955" s="2">
        <v>0</v>
      </c>
      <c r="M955" s="2">
        <v>0</v>
      </c>
      <c r="N955" s="2">
        <v>0</v>
      </c>
      <c r="O955" s="300">
        <v>0</v>
      </c>
      <c r="P955" s="101"/>
      <c r="Q955" s="6">
        <f t="shared" si="28"/>
        <v>0</v>
      </c>
      <c r="R955" s="6">
        <v>0</v>
      </c>
      <c r="S955">
        <v>0</v>
      </c>
      <c r="T955" s="6">
        <f t="shared" si="29"/>
        <v>0</v>
      </c>
    </row>
    <row r="956" spans="1:20" x14ac:dyDescent="0.25">
      <c r="A956" s="1">
        <v>2023</v>
      </c>
      <c r="B956" s="1" t="s">
        <v>11</v>
      </c>
      <c r="C956" s="1">
        <v>160</v>
      </c>
      <c r="D956" s="1" t="s">
        <v>218</v>
      </c>
      <c r="E956" s="1" t="s">
        <v>149</v>
      </c>
      <c r="F956" s="2">
        <v>0</v>
      </c>
      <c r="G956" s="2">
        <v>0</v>
      </c>
      <c r="H956" s="2">
        <v>0</v>
      </c>
      <c r="I956" s="2">
        <v>0</v>
      </c>
      <c r="J956" s="2">
        <v>0</v>
      </c>
      <c r="K956" s="2">
        <v>0</v>
      </c>
      <c r="L956" s="2">
        <v>0</v>
      </c>
      <c r="M956" s="2">
        <v>0</v>
      </c>
      <c r="N956" s="2">
        <v>0</v>
      </c>
      <c r="O956" s="300">
        <v>0</v>
      </c>
      <c r="P956" s="101"/>
      <c r="Q956" s="6">
        <f t="shared" si="28"/>
        <v>0</v>
      </c>
      <c r="R956" s="6">
        <v>0</v>
      </c>
      <c r="S956">
        <v>0</v>
      </c>
      <c r="T956" s="6">
        <f t="shared" si="29"/>
        <v>0</v>
      </c>
    </row>
    <row r="957" spans="1:20" x14ac:dyDescent="0.25">
      <c r="A957" s="1">
        <v>2023</v>
      </c>
      <c r="B957" s="1" t="s">
        <v>11</v>
      </c>
      <c r="C957" s="1">
        <v>160</v>
      </c>
      <c r="D957" s="1" t="s">
        <v>218</v>
      </c>
      <c r="E957" s="1" t="s">
        <v>150</v>
      </c>
      <c r="F957" s="2">
        <v>0</v>
      </c>
      <c r="G957" s="2">
        <v>0</v>
      </c>
      <c r="H957" s="2">
        <v>0</v>
      </c>
      <c r="I957" s="2">
        <v>0</v>
      </c>
      <c r="J957" s="2">
        <v>0</v>
      </c>
      <c r="K957" s="2">
        <v>0</v>
      </c>
      <c r="L957" s="2">
        <v>0</v>
      </c>
      <c r="M957" s="2">
        <v>0</v>
      </c>
      <c r="N957" s="2">
        <v>0</v>
      </c>
      <c r="O957" s="300">
        <v>0</v>
      </c>
      <c r="P957" s="101"/>
      <c r="Q957" s="6">
        <f t="shared" si="28"/>
        <v>0</v>
      </c>
      <c r="R957" s="6">
        <v>0</v>
      </c>
      <c r="S957">
        <v>0</v>
      </c>
      <c r="T957" s="6">
        <f t="shared" si="29"/>
        <v>0</v>
      </c>
    </row>
    <row r="958" spans="1:20" x14ac:dyDescent="0.25">
      <c r="A958" s="1">
        <v>2023</v>
      </c>
      <c r="B958" s="1" t="s">
        <v>11</v>
      </c>
      <c r="C958" s="1">
        <v>160</v>
      </c>
      <c r="D958" s="1" t="s">
        <v>218</v>
      </c>
      <c r="E958" s="1" t="s">
        <v>151</v>
      </c>
      <c r="F958" s="2">
        <v>0</v>
      </c>
      <c r="G958" s="2">
        <v>0</v>
      </c>
      <c r="H958" s="2">
        <v>0</v>
      </c>
      <c r="I958" s="2">
        <v>0</v>
      </c>
      <c r="J958" s="2">
        <v>0</v>
      </c>
      <c r="K958" s="2">
        <v>0</v>
      </c>
      <c r="L958" s="2">
        <v>0</v>
      </c>
      <c r="M958" s="2">
        <v>0</v>
      </c>
      <c r="N958" s="2">
        <v>0</v>
      </c>
      <c r="O958" s="300">
        <v>0</v>
      </c>
      <c r="P958" s="101"/>
      <c r="Q958" s="6">
        <f t="shared" si="28"/>
        <v>0</v>
      </c>
      <c r="R958" s="6">
        <v>0</v>
      </c>
      <c r="S958">
        <v>0</v>
      </c>
      <c r="T958" s="6">
        <f t="shared" si="29"/>
        <v>0</v>
      </c>
    </row>
    <row r="959" spans="1:20" x14ac:dyDescent="0.25">
      <c r="A959" s="1">
        <v>2023</v>
      </c>
      <c r="B959" s="1" t="s">
        <v>11</v>
      </c>
      <c r="C959" s="1">
        <v>160</v>
      </c>
      <c r="D959" s="1" t="s">
        <v>218</v>
      </c>
      <c r="E959" s="1" t="s">
        <v>152</v>
      </c>
      <c r="F959" s="2">
        <v>0</v>
      </c>
      <c r="G959" s="2">
        <v>0</v>
      </c>
      <c r="H959" s="2">
        <v>0</v>
      </c>
      <c r="I959" s="2">
        <v>0</v>
      </c>
      <c r="J959" s="2">
        <v>0</v>
      </c>
      <c r="K959" s="2">
        <v>0</v>
      </c>
      <c r="L959" s="2">
        <v>0</v>
      </c>
      <c r="M959" s="2">
        <v>0</v>
      </c>
      <c r="N959" s="2">
        <v>0</v>
      </c>
      <c r="O959" s="300">
        <v>0</v>
      </c>
      <c r="P959" s="101"/>
      <c r="Q959" s="6">
        <f t="shared" si="28"/>
        <v>0</v>
      </c>
      <c r="R959" s="6">
        <v>0</v>
      </c>
      <c r="S959">
        <v>0</v>
      </c>
      <c r="T959" s="6">
        <f t="shared" si="29"/>
        <v>0</v>
      </c>
    </row>
    <row r="960" spans="1:20" x14ac:dyDescent="0.25">
      <c r="A960" s="1">
        <v>2023</v>
      </c>
      <c r="B960" s="1" t="s">
        <v>11</v>
      </c>
      <c r="C960" s="1">
        <v>160</v>
      </c>
      <c r="D960" s="1" t="s">
        <v>218</v>
      </c>
      <c r="E960" s="1" t="s">
        <v>94</v>
      </c>
      <c r="F960" s="2">
        <v>0</v>
      </c>
      <c r="G960" s="2">
        <v>0</v>
      </c>
      <c r="H960" s="2">
        <v>0</v>
      </c>
      <c r="I960" s="2">
        <v>0</v>
      </c>
      <c r="J960" s="2">
        <v>0</v>
      </c>
      <c r="K960" s="2">
        <v>0</v>
      </c>
      <c r="L960" s="2">
        <v>0</v>
      </c>
      <c r="M960" s="2">
        <v>0</v>
      </c>
      <c r="N960" s="2">
        <v>0</v>
      </c>
      <c r="O960" s="300">
        <v>0</v>
      </c>
      <c r="P960" s="101"/>
      <c r="Q960" s="6">
        <f t="shared" si="28"/>
        <v>0</v>
      </c>
      <c r="R960" s="6">
        <v>0</v>
      </c>
      <c r="S960">
        <v>0</v>
      </c>
      <c r="T960" s="6">
        <f t="shared" si="29"/>
        <v>0</v>
      </c>
    </row>
    <row r="961" spans="1:20" x14ac:dyDescent="0.25">
      <c r="A961" s="1">
        <v>2023</v>
      </c>
      <c r="B961" s="1" t="s">
        <v>11</v>
      </c>
      <c r="C961" s="1">
        <v>160</v>
      </c>
      <c r="D961" s="1" t="s">
        <v>218</v>
      </c>
      <c r="E961" s="1" t="s">
        <v>157</v>
      </c>
      <c r="F961" s="2">
        <v>2012</v>
      </c>
      <c r="G961" s="2">
        <v>0</v>
      </c>
      <c r="H961" s="2">
        <v>0</v>
      </c>
      <c r="I961" s="2">
        <v>2012</v>
      </c>
      <c r="J961" s="2">
        <v>0</v>
      </c>
      <c r="K961" s="2">
        <v>0</v>
      </c>
      <c r="L961" s="2">
        <v>2012</v>
      </c>
      <c r="M961" s="2">
        <v>0</v>
      </c>
      <c r="N961" s="2">
        <v>2012</v>
      </c>
      <c r="O961" s="300">
        <v>0.10730000000000001</v>
      </c>
      <c r="P961" s="101"/>
      <c r="Q961" s="6">
        <f t="shared" si="28"/>
        <v>8048</v>
      </c>
      <c r="R961" s="6">
        <v>8048</v>
      </c>
      <c r="S961">
        <v>8048</v>
      </c>
      <c r="T961" s="6">
        <f t="shared" si="29"/>
        <v>0</v>
      </c>
    </row>
    <row r="962" spans="1:20" x14ac:dyDescent="0.25">
      <c r="A962" s="1">
        <v>2023</v>
      </c>
      <c r="B962" s="1" t="s">
        <v>11</v>
      </c>
      <c r="C962" s="1">
        <v>161</v>
      </c>
      <c r="D962" s="1" t="s">
        <v>219</v>
      </c>
      <c r="E962" s="1" t="s">
        <v>89</v>
      </c>
      <c r="F962" s="2">
        <v>0</v>
      </c>
      <c r="G962" s="2">
        <v>0</v>
      </c>
      <c r="H962" s="2">
        <v>0</v>
      </c>
      <c r="I962" s="2">
        <v>0</v>
      </c>
      <c r="J962" s="2">
        <v>0</v>
      </c>
      <c r="K962" s="2">
        <v>0</v>
      </c>
      <c r="L962" s="2">
        <v>0</v>
      </c>
      <c r="M962" s="2">
        <v>0</v>
      </c>
      <c r="N962" s="2">
        <v>0</v>
      </c>
      <c r="O962" s="300">
        <v>0</v>
      </c>
      <c r="P962" s="101"/>
      <c r="Q962" s="6">
        <f t="shared" si="28"/>
        <v>0</v>
      </c>
      <c r="R962" s="6">
        <v>0</v>
      </c>
      <c r="S962">
        <v>0</v>
      </c>
      <c r="T962" s="6">
        <f t="shared" si="29"/>
        <v>0</v>
      </c>
    </row>
    <row r="963" spans="1:20" x14ac:dyDescent="0.25">
      <c r="A963" s="1">
        <v>2023</v>
      </c>
      <c r="B963" s="1" t="s">
        <v>11</v>
      </c>
      <c r="C963" s="1">
        <v>161</v>
      </c>
      <c r="D963" s="1" t="s">
        <v>219</v>
      </c>
      <c r="E963" s="1" t="s">
        <v>88</v>
      </c>
      <c r="F963" s="2">
        <v>0</v>
      </c>
      <c r="G963" s="2">
        <v>0</v>
      </c>
      <c r="H963" s="2">
        <v>0</v>
      </c>
      <c r="I963" s="2">
        <v>0</v>
      </c>
      <c r="J963" s="2">
        <v>0</v>
      </c>
      <c r="K963" s="2">
        <v>0</v>
      </c>
      <c r="L963" s="2">
        <v>0</v>
      </c>
      <c r="M963" s="2">
        <v>0</v>
      </c>
      <c r="N963" s="2">
        <v>0</v>
      </c>
      <c r="O963" s="300">
        <v>0</v>
      </c>
      <c r="P963" s="101"/>
      <c r="Q963" s="6">
        <f t="shared" ref="Q963:Q1026" si="30">SUM(F963:N963)</f>
        <v>0</v>
      </c>
      <c r="R963" s="6">
        <v>0</v>
      </c>
      <c r="S963">
        <v>0</v>
      </c>
      <c r="T963" s="6">
        <f t="shared" ref="T963:T1026" si="31">Q963-R963</f>
        <v>0</v>
      </c>
    </row>
    <row r="964" spans="1:20" x14ac:dyDescent="0.25">
      <c r="A964" s="1">
        <v>2023</v>
      </c>
      <c r="B964" s="1" t="s">
        <v>11</v>
      </c>
      <c r="C964" s="1">
        <v>161</v>
      </c>
      <c r="D964" s="1" t="s">
        <v>219</v>
      </c>
      <c r="E964" s="1" t="s">
        <v>86</v>
      </c>
      <c r="F964" s="2">
        <v>0</v>
      </c>
      <c r="G964" s="2">
        <v>0</v>
      </c>
      <c r="H964" s="2">
        <v>0</v>
      </c>
      <c r="I964" s="2">
        <v>0</v>
      </c>
      <c r="J964" s="2">
        <v>0</v>
      </c>
      <c r="K964" s="2">
        <v>0</v>
      </c>
      <c r="L964" s="2">
        <v>0</v>
      </c>
      <c r="M964" s="2">
        <v>0</v>
      </c>
      <c r="N964" s="2">
        <v>0</v>
      </c>
      <c r="O964" s="300">
        <v>0</v>
      </c>
      <c r="P964" s="101"/>
      <c r="Q964" s="6">
        <f t="shared" si="30"/>
        <v>0</v>
      </c>
      <c r="R964" s="6">
        <v>0</v>
      </c>
      <c r="S964">
        <v>0</v>
      </c>
      <c r="T964" s="6">
        <f t="shared" si="31"/>
        <v>0</v>
      </c>
    </row>
    <row r="965" spans="1:20" x14ac:dyDescent="0.25">
      <c r="A965" s="1">
        <v>2023</v>
      </c>
      <c r="B965" s="1" t="s">
        <v>11</v>
      </c>
      <c r="C965" s="1">
        <v>161</v>
      </c>
      <c r="D965" s="1" t="s">
        <v>219</v>
      </c>
      <c r="E965" s="1" t="s">
        <v>93</v>
      </c>
      <c r="F965" s="2">
        <v>0</v>
      </c>
      <c r="G965" s="2">
        <v>0</v>
      </c>
      <c r="H965" s="2">
        <v>0</v>
      </c>
      <c r="I965" s="2">
        <v>0</v>
      </c>
      <c r="J965" s="2">
        <v>0</v>
      </c>
      <c r="K965" s="2">
        <v>0</v>
      </c>
      <c r="L965" s="2">
        <v>0</v>
      </c>
      <c r="M965" s="2">
        <v>0</v>
      </c>
      <c r="N965" s="2">
        <v>0</v>
      </c>
      <c r="O965" s="300">
        <v>0</v>
      </c>
      <c r="P965" s="101"/>
      <c r="Q965" s="6">
        <f t="shared" si="30"/>
        <v>0</v>
      </c>
      <c r="R965" s="6">
        <v>0</v>
      </c>
      <c r="S965">
        <v>0</v>
      </c>
      <c r="T965" s="6">
        <f t="shared" si="31"/>
        <v>0</v>
      </c>
    </row>
    <row r="966" spans="1:20" x14ac:dyDescent="0.25">
      <c r="A966" s="1">
        <v>2023</v>
      </c>
      <c r="B966" s="1" t="s">
        <v>11</v>
      </c>
      <c r="C966" s="1">
        <v>161</v>
      </c>
      <c r="D966" s="1" t="s">
        <v>219</v>
      </c>
      <c r="E966" s="1" t="s">
        <v>145</v>
      </c>
      <c r="F966" s="2">
        <v>0</v>
      </c>
      <c r="G966" s="2">
        <v>0</v>
      </c>
      <c r="H966" s="2">
        <v>1981</v>
      </c>
      <c r="I966" s="2">
        <v>1981</v>
      </c>
      <c r="J966" s="2">
        <v>0</v>
      </c>
      <c r="K966" s="2">
        <v>0</v>
      </c>
      <c r="L966" s="2">
        <v>0</v>
      </c>
      <c r="M966" s="2">
        <v>1981</v>
      </c>
      <c r="N966" s="2">
        <v>1981</v>
      </c>
      <c r="O966" s="300">
        <v>0.7802</v>
      </c>
      <c r="P966" s="101"/>
      <c r="Q966" s="6">
        <f t="shared" si="30"/>
        <v>7924</v>
      </c>
      <c r="R966" s="6">
        <v>7924</v>
      </c>
      <c r="S966">
        <v>7924</v>
      </c>
      <c r="T966" s="6">
        <f t="shared" si="31"/>
        <v>0</v>
      </c>
    </row>
    <row r="967" spans="1:20" x14ac:dyDescent="0.25">
      <c r="A967" s="1">
        <v>2023</v>
      </c>
      <c r="B967" s="1" t="s">
        <v>11</v>
      </c>
      <c r="C967" s="1">
        <v>161</v>
      </c>
      <c r="D967" s="1" t="s">
        <v>219</v>
      </c>
      <c r="E967" s="1" t="s">
        <v>146</v>
      </c>
      <c r="F967" s="2">
        <v>0</v>
      </c>
      <c r="G967" s="2">
        <v>0</v>
      </c>
      <c r="H967" s="2">
        <v>0</v>
      </c>
      <c r="I967" s="2">
        <v>0</v>
      </c>
      <c r="J967" s="2">
        <v>0</v>
      </c>
      <c r="K967" s="2">
        <v>0</v>
      </c>
      <c r="L967" s="2">
        <v>0</v>
      </c>
      <c r="M967" s="2">
        <v>0</v>
      </c>
      <c r="N967" s="2">
        <v>0</v>
      </c>
      <c r="O967" s="300">
        <v>0</v>
      </c>
      <c r="P967" s="101"/>
      <c r="Q967" s="6">
        <f t="shared" si="30"/>
        <v>0</v>
      </c>
      <c r="R967" s="6">
        <v>0</v>
      </c>
      <c r="S967">
        <v>0</v>
      </c>
      <c r="T967" s="6">
        <f t="shared" si="31"/>
        <v>0</v>
      </c>
    </row>
    <row r="968" spans="1:20" x14ac:dyDescent="0.25">
      <c r="A968" s="1">
        <v>2023</v>
      </c>
      <c r="B968" s="1" t="s">
        <v>11</v>
      </c>
      <c r="C968" s="1">
        <v>161</v>
      </c>
      <c r="D968" s="1" t="s">
        <v>219</v>
      </c>
      <c r="E968" s="1" t="s">
        <v>99</v>
      </c>
      <c r="F968" s="2">
        <v>0</v>
      </c>
      <c r="G968" s="2">
        <v>0</v>
      </c>
      <c r="H968" s="2">
        <v>286</v>
      </c>
      <c r="I968" s="2">
        <v>286</v>
      </c>
      <c r="J968" s="2">
        <v>0</v>
      </c>
      <c r="K968" s="2">
        <v>0</v>
      </c>
      <c r="L968" s="2">
        <v>0</v>
      </c>
      <c r="M968" s="2">
        <v>286</v>
      </c>
      <c r="N968" s="2">
        <v>286</v>
      </c>
      <c r="O968" s="300">
        <v>0.1125</v>
      </c>
      <c r="P968" s="101"/>
      <c r="Q968" s="6">
        <f t="shared" si="30"/>
        <v>1144</v>
      </c>
      <c r="R968" s="6">
        <v>1144</v>
      </c>
      <c r="S968">
        <v>1144</v>
      </c>
      <c r="T968" s="6">
        <f t="shared" si="31"/>
        <v>0</v>
      </c>
    </row>
    <row r="969" spans="1:20" x14ac:dyDescent="0.25">
      <c r="A969" s="1">
        <v>2023</v>
      </c>
      <c r="B969" s="1" t="s">
        <v>11</v>
      </c>
      <c r="C969" s="1">
        <v>161</v>
      </c>
      <c r="D969" s="1" t="s">
        <v>219</v>
      </c>
      <c r="E969" s="1" t="s">
        <v>147</v>
      </c>
      <c r="F969" s="2">
        <v>0</v>
      </c>
      <c r="G969" s="2">
        <v>0</v>
      </c>
      <c r="H969" s="2">
        <v>0</v>
      </c>
      <c r="I969" s="2">
        <v>0</v>
      </c>
      <c r="J969" s="2">
        <v>0</v>
      </c>
      <c r="K969" s="2">
        <v>0</v>
      </c>
      <c r="L969" s="2">
        <v>0</v>
      </c>
      <c r="M969" s="2">
        <v>0</v>
      </c>
      <c r="N969" s="2">
        <v>0</v>
      </c>
      <c r="O969" s="300">
        <v>0</v>
      </c>
      <c r="P969" s="101"/>
      <c r="Q969" s="6">
        <f t="shared" si="30"/>
        <v>0</v>
      </c>
      <c r="R969" s="6">
        <v>0</v>
      </c>
      <c r="S969">
        <v>0</v>
      </c>
      <c r="T969" s="6">
        <f t="shared" si="31"/>
        <v>0</v>
      </c>
    </row>
    <row r="970" spans="1:20" x14ac:dyDescent="0.25">
      <c r="A970" s="1">
        <v>2023</v>
      </c>
      <c r="B970" s="1" t="s">
        <v>11</v>
      </c>
      <c r="C970" s="1">
        <v>161</v>
      </c>
      <c r="D970" s="1" t="s">
        <v>219</v>
      </c>
      <c r="E970" s="1" t="s">
        <v>148</v>
      </c>
      <c r="F970" s="2">
        <v>0</v>
      </c>
      <c r="G970" s="2">
        <v>0</v>
      </c>
      <c r="H970" s="2">
        <v>0</v>
      </c>
      <c r="I970" s="2">
        <v>0</v>
      </c>
      <c r="J970" s="2">
        <v>0</v>
      </c>
      <c r="K970" s="2">
        <v>0</v>
      </c>
      <c r="L970" s="2">
        <v>0</v>
      </c>
      <c r="M970" s="2">
        <v>0</v>
      </c>
      <c r="N970" s="2">
        <v>0</v>
      </c>
      <c r="O970" s="300">
        <v>0</v>
      </c>
      <c r="P970" s="101"/>
      <c r="Q970" s="6">
        <f t="shared" si="30"/>
        <v>0</v>
      </c>
      <c r="R970" s="6">
        <v>0</v>
      </c>
      <c r="S970">
        <v>0</v>
      </c>
      <c r="T970" s="6">
        <f t="shared" si="31"/>
        <v>0</v>
      </c>
    </row>
    <row r="971" spans="1:20" x14ac:dyDescent="0.25">
      <c r="A971" s="1">
        <v>2023</v>
      </c>
      <c r="B971" s="1" t="s">
        <v>11</v>
      </c>
      <c r="C971" s="1">
        <v>161</v>
      </c>
      <c r="D971" s="1" t="s">
        <v>219</v>
      </c>
      <c r="E971" s="1" t="s">
        <v>149</v>
      </c>
      <c r="F971" s="2">
        <v>0</v>
      </c>
      <c r="G971" s="2">
        <v>0</v>
      </c>
      <c r="H971" s="2">
        <v>0</v>
      </c>
      <c r="I971" s="2">
        <v>0</v>
      </c>
      <c r="J971" s="2">
        <v>0</v>
      </c>
      <c r="K971" s="2">
        <v>0</v>
      </c>
      <c r="L971" s="2">
        <v>0</v>
      </c>
      <c r="M971" s="2">
        <v>0</v>
      </c>
      <c r="N971" s="2">
        <v>0</v>
      </c>
      <c r="O971" s="300">
        <v>0</v>
      </c>
      <c r="P971" s="101"/>
      <c r="Q971" s="6">
        <f t="shared" si="30"/>
        <v>0</v>
      </c>
      <c r="R971" s="6">
        <v>0</v>
      </c>
      <c r="S971">
        <v>0</v>
      </c>
      <c r="T971" s="6">
        <f t="shared" si="31"/>
        <v>0</v>
      </c>
    </row>
    <row r="972" spans="1:20" x14ac:dyDescent="0.25">
      <c r="A972" s="1">
        <v>2023</v>
      </c>
      <c r="B972" s="1" t="s">
        <v>11</v>
      </c>
      <c r="C972" s="1">
        <v>161</v>
      </c>
      <c r="D972" s="1" t="s">
        <v>219</v>
      </c>
      <c r="E972" s="1" t="s">
        <v>150</v>
      </c>
      <c r="F972" s="2">
        <v>0</v>
      </c>
      <c r="G972" s="2">
        <v>0</v>
      </c>
      <c r="H972" s="2">
        <v>0</v>
      </c>
      <c r="I972" s="2">
        <v>0</v>
      </c>
      <c r="J972" s="2">
        <v>0</v>
      </c>
      <c r="K972" s="2">
        <v>0</v>
      </c>
      <c r="L972" s="2">
        <v>0</v>
      </c>
      <c r="M972" s="2">
        <v>0</v>
      </c>
      <c r="N972" s="2">
        <v>0</v>
      </c>
      <c r="O972" s="300">
        <v>0</v>
      </c>
      <c r="P972" s="101"/>
      <c r="Q972" s="6">
        <f t="shared" si="30"/>
        <v>0</v>
      </c>
      <c r="R972" s="6">
        <v>0</v>
      </c>
      <c r="S972">
        <v>0</v>
      </c>
      <c r="T972" s="6">
        <f t="shared" si="31"/>
        <v>0</v>
      </c>
    </row>
    <row r="973" spans="1:20" x14ac:dyDescent="0.25">
      <c r="A973" s="1">
        <v>2023</v>
      </c>
      <c r="B973" s="1" t="s">
        <v>11</v>
      </c>
      <c r="C973" s="1">
        <v>161</v>
      </c>
      <c r="D973" s="1" t="s">
        <v>219</v>
      </c>
      <c r="E973" s="1" t="s">
        <v>151</v>
      </c>
      <c r="F973" s="2">
        <v>0</v>
      </c>
      <c r="G973" s="2">
        <v>0</v>
      </c>
      <c r="H973" s="2">
        <v>0</v>
      </c>
      <c r="I973" s="2">
        <v>0</v>
      </c>
      <c r="J973" s="2">
        <v>0</v>
      </c>
      <c r="K973" s="2">
        <v>0</v>
      </c>
      <c r="L973" s="2">
        <v>0</v>
      </c>
      <c r="M973" s="2">
        <v>0</v>
      </c>
      <c r="N973" s="2">
        <v>0</v>
      </c>
      <c r="O973" s="300">
        <v>0</v>
      </c>
      <c r="P973" s="101"/>
      <c r="Q973" s="6">
        <f t="shared" si="30"/>
        <v>0</v>
      </c>
      <c r="R973" s="6">
        <v>0</v>
      </c>
      <c r="S973">
        <v>0</v>
      </c>
      <c r="T973" s="6">
        <f t="shared" si="31"/>
        <v>0</v>
      </c>
    </row>
    <row r="974" spans="1:20" x14ac:dyDescent="0.25">
      <c r="A974" s="1">
        <v>2023</v>
      </c>
      <c r="B974" s="1" t="s">
        <v>11</v>
      </c>
      <c r="C974" s="1">
        <v>161</v>
      </c>
      <c r="D974" s="1" t="s">
        <v>219</v>
      </c>
      <c r="E974" s="1" t="s">
        <v>152</v>
      </c>
      <c r="F974" s="2">
        <v>0</v>
      </c>
      <c r="G974" s="2">
        <v>0</v>
      </c>
      <c r="H974" s="2">
        <v>0</v>
      </c>
      <c r="I974" s="2">
        <v>0</v>
      </c>
      <c r="J974" s="2">
        <v>0</v>
      </c>
      <c r="K974" s="2">
        <v>0</v>
      </c>
      <c r="L974" s="2">
        <v>0</v>
      </c>
      <c r="M974" s="2">
        <v>0</v>
      </c>
      <c r="N974" s="2">
        <v>0</v>
      </c>
      <c r="O974" s="300">
        <v>0</v>
      </c>
      <c r="P974" s="101"/>
      <c r="Q974" s="6">
        <f t="shared" si="30"/>
        <v>0</v>
      </c>
      <c r="R974" s="6">
        <v>0</v>
      </c>
      <c r="S974">
        <v>0</v>
      </c>
      <c r="T974" s="6">
        <f t="shared" si="31"/>
        <v>0</v>
      </c>
    </row>
    <row r="975" spans="1:20" x14ac:dyDescent="0.25">
      <c r="A975" s="1">
        <v>2023</v>
      </c>
      <c r="B975" s="1" t="s">
        <v>11</v>
      </c>
      <c r="C975" s="1">
        <v>161</v>
      </c>
      <c r="D975" s="1" t="s">
        <v>219</v>
      </c>
      <c r="E975" s="1" t="s">
        <v>94</v>
      </c>
      <c r="F975" s="2">
        <v>0</v>
      </c>
      <c r="G975" s="2">
        <v>0</v>
      </c>
      <c r="H975" s="2">
        <v>0</v>
      </c>
      <c r="I975" s="2">
        <v>0</v>
      </c>
      <c r="J975" s="2">
        <v>0</v>
      </c>
      <c r="K975" s="2">
        <v>0</v>
      </c>
      <c r="L975" s="2">
        <v>0</v>
      </c>
      <c r="M975" s="2">
        <v>0</v>
      </c>
      <c r="N975" s="2">
        <v>0</v>
      </c>
      <c r="O975" s="300">
        <v>0</v>
      </c>
      <c r="P975" s="101"/>
      <c r="Q975" s="6">
        <f t="shared" si="30"/>
        <v>0</v>
      </c>
      <c r="R975" s="6">
        <v>0</v>
      </c>
      <c r="S975">
        <v>0</v>
      </c>
      <c r="T975" s="6">
        <f t="shared" si="31"/>
        <v>0</v>
      </c>
    </row>
    <row r="976" spans="1:20" x14ac:dyDescent="0.25">
      <c r="A976" s="1">
        <v>2023</v>
      </c>
      <c r="B976" s="1" t="s">
        <v>11</v>
      </c>
      <c r="C976" s="1">
        <v>161</v>
      </c>
      <c r="D976" s="1" t="s">
        <v>219</v>
      </c>
      <c r="E976" s="1" t="s">
        <v>157</v>
      </c>
      <c r="F976" s="2">
        <v>272</v>
      </c>
      <c r="G976" s="2">
        <v>0</v>
      </c>
      <c r="H976" s="2">
        <v>0</v>
      </c>
      <c r="I976" s="2">
        <v>272</v>
      </c>
      <c r="J976" s="2">
        <v>0</v>
      </c>
      <c r="K976" s="2">
        <v>0</v>
      </c>
      <c r="L976" s="2">
        <v>272</v>
      </c>
      <c r="M976" s="2">
        <v>0</v>
      </c>
      <c r="N976" s="2">
        <v>272</v>
      </c>
      <c r="O976" s="300">
        <v>0.10730000000000001</v>
      </c>
      <c r="P976" s="101"/>
      <c r="Q976" s="6">
        <f t="shared" si="30"/>
        <v>1088</v>
      </c>
      <c r="R976" s="6">
        <v>1088</v>
      </c>
      <c r="S976">
        <v>1088</v>
      </c>
      <c r="T976" s="6">
        <f t="shared" si="31"/>
        <v>0</v>
      </c>
    </row>
    <row r="977" spans="1:20" x14ac:dyDescent="0.25">
      <c r="A977" s="1">
        <v>2023</v>
      </c>
      <c r="B977" s="1" t="s">
        <v>11</v>
      </c>
      <c r="C977" s="1">
        <v>162</v>
      </c>
      <c r="D977" s="1" t="s">
        <v>220</v>
      </c>
      <c r="E977" s="1" t="s">
        <v>89</v>
      </c>
      <c r="F977" s="2">
        <v>0</v>
      </c>
      <c r="G977" s="2">
        <v>0</v>
      </c>
      <c r="H977" s="2">
        <v>0</v>
      </c>
      <c r="I977" s="2">
        <v>0</v>
      </c>
      <c r="J977" s="2">
        <v>0</v>
      </c>
      <c r="K977" s="2">
        <v>0</v>
      </c>
      <c r="L977" s="2">
        <v>0</v>
      </c>
      <c r="M977" s="2">
        <v>0</v>
      </c>
      <c r="N977" s="2">
        <v>0</v>
      </c>
      <c r="O977" s="300">
        <v>0</v>
      </c>
      <c r="P977" s="101"/>
      <c r="Q977" s="6">
        <f t="shared" si="30"/>
        <v>0</v>
      </c>
      <c r="R977" s="6">
        <v>0</v>
      </c>
      <c r="S977">
        <v>0</v>
      </c>
      <c r="T977" s="6">
        <f t="shared" si="31"/>
        <v>0</v>
      </c>
    </row>
    <row r="978" spans="1:20" x14ac:dyDescent="0.25">
      <c r="A978" s="1">
        <v>2023</v>
      </c>
      <c r="B978" s="1" t="s">
        <v>11</v>
      </c>
      <c r="C978" s="1">
        <v>162</v>
      </c>
      <c r="D978" s="1" t="s">
        <v>220</v>
      </c>
      <c r="E978" s="1" t="s">
        <v>88</v>
      </c>
      <c r="F978" s="2">
        <v>0</v>
      </c>
      <c r="G978" s="2">
        <v>0</v>
      </c>
      <c r="H978" s="2">
        <v>0</v>
      </c>
      <c r="I978" s="2">
        <v>0</v>
      </c>
      <c r="J978" s="2">
        <v>0</v>
      </c>
      <c r="K978" s="2">
        <v>0</v>
      </c>
      <c r="L978" s="2">
        <v>0</v>
      </c>
      <c r="M978" s="2">
        <v>0</v>
      </c>
      <c r="N978" s="2">
        <v>0</v>
      </c>
      <c r="O978" s="300">
        <v>0</v>
      </c>
      <c r="P978" s="101"/>
      <c r="Q978" s="6">
        <f t="shared" si="30"/>
        <v>0</v>
      </c>
      <c r="R978" s="6">
        <v>0</v>
      </c>
      <c r="S978">
        <v>0</v>
      </c>
      <c r="T978" s="6">
        <f t="shared" si="31"/>
        <v>0</v>
      </c>
    </row>
    <row r="979" spans="1:20" x14ac:dyDescent="0.25">
      <c r="A979" s="1">
        <v>2023</v>
      </c>
      <c r="B979" s="1" t="s">
        <v>11</v>
      </c>
      <c r="C979" s="1">
        <v>162</v>
      </c>
      <c r="D979" s="1" t="s">
        <v>220</v>
      </c>
      <c r="E979" s="1" t="s">
        <v>86</v>
      </c>
      <c r="F979" s="2">
        <v>0</v>
      </c>
      <c r="G979" s="2">
        <v>0</v>
      </c>
      <c r="H979" s="2">
        <v>0</v>
      </c>
      <c r="I979" s="2">
        <v>0</v>
      </c>
      <c r="J979" s="2">
        <v>0</v>
      </c>
      <c r="K979" s="2">
        <v>0</v>
      </c>
      <c r="L979" s="2">
        <v>0</v>
      </c>
      <c r="M979" s="2">
        <v>0</v>
      </c>
      <c r="N979" s="2">
        <v>0</v>
      </c>
      <c r="O979" s="300">
        <v>0</v>
      </c>
      <c r="P979" s="101"/>
      <c r="Q979" s="6">
        <f t="shared" si="30"/>
        <v>0</v>
      </c>
      <c r="R979" s="6">
        <v>0</v>
      </c>
      <c r="S979">
        <v>0</v>
      </c>
      <c r="T979" s="6">
        <f t="shared" si="31"/>
        <v>0</v>
      </c>
    </row>
    <row r="980" spans="1:20" x14ac:dyDescent="0.25">
      <c r="A980" s="1">
        <v>2023</v>
      </c>
      <c r="B980" s="1" t="s">
        <v>11</v>
      </c>
      <c r="C980" s="1">
        <v>162</v>
      </c>
      <c r="D980" s="1" t="s">
        <v>220</v>
      </c>
      <c r="E980" s="1" t="s">
        <v>93</v>
      </c>
      <c r="F980" s="2">
        <v>0</v>
      </c>
      <c r="G980" s="2">
        <v>0</v>
      </c>
      <c r="H980" s="2">
        <v>0</v>
      </c>
      <c r="I980" s="2">
        <v>0</v>
      </c>
      <c r="J980" s="2">
        <v>0</v>
      </c>
      <c r="K980" s="2">
        <v>0</v>
      </c>
      <c r="L980" s="2">
        <v>0</v>
      </c>
      <c r="M980" s="2">
        <v>0</v>
      </c>
      <c r="N980" s="2">
        <v>0</v>
      </c>
      <c r="O980" s="300">
        <v>0</v>
      </c>
      <c r="P980" s="101"/>
      <c r="Q980" s="6">
        <f t="shared" si="30"/>
        <v>0</v>
      </c>
      <c r="R980" s="6">
        <v>0</v>
      </c>
      <c r="S980">
        <v>0</v>
      </c>
      <c r="T980" s="6">
        <f t="shared" si="31"/>
        <v>0</v>
      </c>
    </row>
    <row r="981" spans="1:20" x14ac:dyDescent="0.25">
      <c r="A981" s="1">
        <v>2023</v>
      </c>
      <c r="B981" s="1" t="s">
        <v>11</v>
      </c>
      <c r="C981" s="1">
        <v>162</v>
      </c>
      <c r="D981" s="1" t="s">
        <v>220</v>
      </c>
      <c r="E981" s="1" t="s">
        <v>145</v>
      </c>
      <c r="F981" s="2">
        <v>0</v>
      </c>
      <c r="G981" s="2">
        <v>0</v>
      </c>
      <c r="H981" s="2">
        <v>34590</v>
      </c>
      <c r="I981" s="2">
        <v>34590</v>
      </c>
      <c r="J981" s="2">
        <v>0</v>
      </c>
      <c r="K981" s="2">
        <v>0</v>
      </c>
      <c r="L981" s="2">
        <v>0</v>
      </c>
      <c r="M981" s="2">
        <v>34590</v>
      </c>
      <c r="N981" s="2">
        <v>34590</v>
      </c>
      <c r="O981" s="300">
        <v>0.7802</v>
      </c>
      <c r="P981" s="101"/>
      <c r="Q981" s="6">
        <f t="shared" si="30"/>
        <v>138360</v>
      </c>
      <c r="R981" s="6">
        <v>138360</v>
      </c>
      <c r="S981">
        <v>138360</v>
      </c>
      <c r="T981" s="6">
        <f t="shared" si="31"/>
        <v>0</v>
      </c>
    </row>
    <row r="982" spans="1:20" x14ac:dyDescent="0.25">
      <c r="A982" s="1">
        <v>2023</v>
      </c>
      <c r="B982" s="1" t="s">
        <v>11</v>
      </c>
      <c r="C982" s="1">
        <v>162</v>
      </c>
      <c r="D982" s="1" t="s">
        <v>220</v>
      </c>
      <c r="E982" s="1" t="s">
        <v>146</v>
      </c>
      <c r="F982" s="2">
        <v>0</v>
      </c>
      <c r="G982" s="2">
        <v>0</v>
      </c>
      <c r="H982" s="2">
        <v>0</v>
      </c>
      <c r="I982" s="2">
        <v>0</v>
      </c>
      <c r="J982" s="2">
        <v>0</v>
      </c>
      <c r="K982" s="2">
        <v>0</v>
      </c>
      <c r="L982" s="2">
        <v>0</v>
      </c>
      <c r="M982" s="2">
        <v>0</v>
      </c>
      <c r="N982" s="2">
        <v>0</v>
      </c>
      <c r="O982" s="300">
        <v>0</v>
      </c>
      <c r="P982" s="101"/>
      <c r="Q982" s="6">
        <f t="shared" si="30"/>
        <v>0</v>
      </c>
      <c r="R982" s="6">
        <v>0</v>
      </c>
      <c r="S982">
        <v>0</v>
      </c>
      <c r="T982" s="6">
        <f t="shared" si="31"/>
        <v>0</v>
      </c>
    </row>
    <row r="983" spans="1:20" x14ac:dyDescent="0.25">
      <c r="A983" s="1">
        <v>2023</v>
      </c>
      <c r="B983" s="1" t="s">
        <v>11</v>
      </c>
      <c r="C983" s="1">
        <v>162</v>
      </c>
      <c r="D983" s="1" t="s">
        <v>220</v>
      </c>
      <c r="E983" s="1" t="s">
        <v>99</v>
      </c>
      <c r="F983" s="2">
        <v>0</v>
      </c>
      <c r="G983" s="2">
        <v>0</v>
      </c>
      <c r="H983" s="2">
        <v>4989</v>
      </c>
      <c r="I983" s="2">
        <v>4989</v>
      </c>
      <c r="J983" s="2">
        <v>0</v>
      </c>
      <c r="K983" s="2">
        <v>0</v>
      </c>
      <c r="L983" s="2">
        <v>0</v>
      </c>
      <c r="M983" s="2">
        <v>4989</v>
      </c>
      <c r="N983" s="2">
        <v>4989</v>
      </c>
      <c r="O983" s="300">
        <v>0.1125</v>
      </c>
      <c r="P983" s="101"/>
      <c r="Q983" s="6">
        <f t="shared" si="30"/>
        <v>19956</v>
      </c>
      <c r="R983" s="6">
        <v>19956</v>
      </c>
      <c r="S983">
        <v>19956</v>
      </c>
      <c r="T983" s="6">
        <f t="shared" si="31"/>
        <v>0</v>
      </c>
    </row>
    <row r="984" spans="1:20" x14ac:dyDescent="0.25">
      <c r="A984" s="1">
        <v>2023</v>
      </c>
      <c r="B984" s="1" t="s">
        <v>11</v>
      </c>
      <c r="C984" s="1">
        <v>162</v>
      </c>
      <c r="D984" s="1" t="s">
        <v>220</v>
      </c>
      <c r="E984" s="1" t="s">
        <v>147</v>
      </c>
      <c r="F984" s="2">
        <v>0</v>
      </c>
      <c r="G984" s="2">
        <v>0</v>
      </c>
      <c r="H984" s="2">
        <v>0</v>
      </c>
      <c r="I984" s="2">
        <v>0</v>
      </c>
      <c r="J984" s="2">
        <v>0</v>
      </c>
      <c r="K984" s="2">
        <v>0</v>
      </c>
      <c r="L984" s="2">
        <v>0</v>
      </c>
      <c r="M984" s="2">
        <v>0</v>
      </c>
      <c r="N984" s="2">
        <v>0</v>
      </c>
      <c r="O984" s="300">
        <v>0</v>
      </c>
      <c r="P984" s="101"/>
      <c r="Q984" s="6">
        <f t="shared" si="30"/>
        <v>0</v>
      </c>
      <c r="R984" s="6">
        <v>0</v>
      </c>
      <c r="S984">
        <v>0</v>
      </c>
      <c r="T984" s="6">
        <f t="shared" si="31"/>
        <v>0</v>
      </c>
    </row>
    <row r="985" spans="1:20" x14ac:dyDescent="0.25">
      <c r="A985" s="1">
        <v>2023</v>
      </c>
      <c r="B985" s="1" t="s">
        <v>11</v>
      </c>
      <c r="C985" s="1">
        <v>162</v>
      </c>
      <c r="D985" s="1" t="s">
        <v>220</v>
      </c>
      <c r="E985" s="1" t="s">
        <v>148</v>
      </c>
      <c r="F985" s="2">
        <v>0</v>
      </c>
      <c r="G985" s="2">
        <v>0</v>
      </c>
      <c r="H985" s="2">
        <v>0</v>
      </c>
      <c r="I985" s="2">
        <v>0</v>
      </c>
      <c r="J985" s="2">
        <v>0</v>
      </c>
      <c r="K985" s="2">
        <v>0</v>
      </c>
      <c r="L985" s="2">
        <v>0</v>
      </c>
      <c r="M985" s="2">
        <v>0</v>
      </c>
      <c r="N985" s="2">
        <v>0</v>
      </c>
      <c r="O985" s="300">
        <v>0</v>
      </c>
      <c r="P985" s="101"/>
      <c r="Q985" s="6">
        <f t="shared" si="30"/>
        <v>0</v>
      </c>
      <c r="R985" s="6">
        <v>0</v>
      </c>
      <c r="S985">
        <v>0</v>
      </c>
      <c r="T985" s="6">
        <f t="shared" si="31"/>
        <v>0</v>
      </c>
    </row>
    <row r="986" spans="1:20" x14ac:dyDescent="0.25">
      <c r="A986" s="1">
        <v>2023</v>
      </c>
      <c r="B986" s="1" t="s">
        <v>11</v>
      </c>
      <c r="C986" s="1">
        <v>162</v>
      </c>
      <c r="D986" s="1" t="s">
        <v>220</v>
      </c>
      <c r="E986" s="1" t="s">
        <v>149</v>
      </c>
      <c r="F986" s="2">
        <v>0</v>
      </c>
      <c r="G986" s="2">
        <v>0</v>
      </c>
      <c r="H986" s="2">
        <v>0</v>
      </c>
      <c r="I986" s="2">
        <v>0</v>
      </c>
      <c r="J986" s="2">
        <v>0</v>
      </c>
      <c r="K986" s="2">
        <v>0</v>
      </c>
      <c r="L986" s="2">
        <v>0</v>
      </c>
      <c r="M986" s="2">
        <v>0</v>
      </c>
      <c r="N986" s="2">
        <v>0</v>
      </c>
      <c r="O986" s="300">
        <v>0</v>
      </c>
      <c r="P986" s="101"/>
      <c r="Q986" s="6">
        <f t="shared" si="30"/>
        <v>0</v>
      </c>
      <c r="R986" s="6">
        <v>0</v>
      </c>
      <c r="S986">
        <v>0</v>
      </c>
      <c r="T986" s="6">
        <f t="shared" si="31"/>
        <v>0</v>
      </c>
    </row>
    <row r="987" spans="1:20" x14ac:dyDescent="0.25">
      <c r="A987" s="1">
        <v>2023</v>
      </c>
      <c r="B987" s="1" t="s">
        <v>11</v>
      </c>
      <c r="C987" s="1">
        <v>162</v>
      </c>
      <c r="D987" s="1" t="s">
        <v>220</v>
      </c>
      <c r="E987" s="1" t="s">
        <v>150</v>
      </c>
      <c r="F987" s="2">
        <v>0</v>
      </c>
      <c r="G987" s="2">
        <v>0</v>
      </c>
      <c r="H987" s="2">
        <v>0</v>
      </c>
      <c r="I987" s="2">
        <v>0</v>
      </c>
      <c r="J987" s="2">
        <v>0</v>
      </c>
      <c r="K987" s="2">
        <v>0</v>
      </c>
      <c r="L987" s="2">
        <v>0</v>
      </c>
      <c r="M987" s="2">
        <v>0</v>
      </c>
      <c r="N987" s="2">
        <v>0</v>
      </c>
      <c r="O987" s="300">
        <v>0</v>
      </c>
      <c r="P987" s="101"/>
      <c r="Q987" s="6">
        <f t="shared" si="30"/>
        <v>0</v>
      </c>
      <c r="R987" s="6">
        <v>0</v>
      </c>
      <c r="S987">
        <v>0</v>
      </c>
      <c r="T987" s="6">
        <f t="shared" si="31"/>
        <v>0</v>
      </c>
    </row>
    <row r="988" spans="1:20" x14ac:dyDescent="0.25">
      <c r="A988" s="1">
        <v>2023</v>
      </c>
      <c r="B988" s="1" t="s">
        <v>11</v>
      </c>
      <c r="C988" s="1">
        <v>162</v>
      </c>
      <c r="D988" s="1" t="s">
        <v>220</v>
      </c>
      <c r="E988" s="1" t="s">
        <v>151</v>
      </c>
      <c r="F988" s="2">
        <v>0</v>
      </c>
      <c r="G988" s="2">
        <v>0</v>
      </c>
      <c r="H988" s="2">
        <v>0</v>
      </c>
      <c r="I988" s="2">
        <v>0</v>
      </c>
      <c r="J988" s="2">
        <v>0</v>
      </c>
      <c r="K988" s="2">
        <v>0</v>
      </c>
      <c r="L988" s="2">
        <v>0</v>
      </c>
      <c r="M988" s="2">
        <v>0</v>
      </c>
      <c r="N988" s="2">
        <v>0</v>
      </c>
      <c r="O988" s="300">
        <v>0</v>
      </c>
      <c r="P988" s="101"/>
      <c r="Q988" s="6">
        <f t="shared" si="30"/>
        <v>0</v>
      </c>
      <c r="R988" s="6">
        <v>0</v>
      </c>
      <c r="S988">
        <v>0</v>
      </c>
      <c r="T988" s="6">
        <f t="shared" si="31"/>
        <v>0</v>
      </c>
    </row>
    <row r="989" spans="1:20" x14ac:dyDescent="0.25">
      <c r="A989" s="1">
        <v>2023</v>
      </c>
      <c r="B989" s="1" t="s">
        <v>11</v>
      </c>
      <c r="C989" s="1">
        <v>162</v>
      </c>
      <c r="D989" s="1" t="s">
        <v>220</v>
      </c>
      <c r="E989" s="1" t="s">
        <v>152</v>
      </c>
      <c r="F989" s="2">
        <v>0</v>
      </c>
      <c r="G989" s="2">
        <v>0</v>
      </c>
      <c r="H989" s="2">
        <v>0</v>
      </c>
      <c r="I989" s="2">
        <v>0</v>
      </c>
      <c r="J989" s="2">
        <v>0</v>
      </c>
      <c r="K989" s="2">
        <v>0</v>
      </c>
      <c r="L989" s="2">
        <v>0</v>
      </c>
      <c r="M989" s="2">
        <v>0</v>
      </c>
      <c r="N989" s="2">
        <v>0</v>
      </c>
      <c r="O989" s="300">
        <v>0</v>
      </c>
      <c r="P989" s="101"/>
      <c r="Q989" s="6">
        <f t="shared" si="30"/>
        <v>0</v>
      </c>
      <c r="R989" s="6">
        <v>0</v>
      </c>
      <c r="S989">
        <v>0</v>
      </c>
      <c r="T989" s="6">
        <f t="shared" si="31"/>
        <v>0</v>
      </c>
    </row>
    <row r="990" spans="1:20" x14ac:dyDescent="0.25">
      <c r="A990" s="1">
        <v>2023</v>
      </c>
      <c r="B990" s="1" t="s">
        <v>11</v>
      </c>
      <c r="C990" s="1">
        <v>162</v>
      </c>
      <c r="D990" s="1" t="s">
        <v>220</v>
      </c>
      <c r="E990" s="1" t="s">
        <v>94</v>
      </c>
      <c r="F990" s="2">
        <v>0</v>
      </c>
      <c r="G990" s="2">
        <v>0</v>
      </c>
      <c r="H990" s="2">
        <v>0</v>
      </c>
      <c r="I990" s="2">
        <v>0</v>
      </c>
      <c r="J990" s="2">
        <v>0</v>
      </c>
      <c r="K990" s="2">
        <v>0</v>
      </c>
      <c r="L990" s="2">
        <v>0</v>
      </c>
      <c r="M990" s="2">
        <v>0</v>
      </c>
      <c r="N990" s="2">
        <v>0</v>
      </c>
      <c r="O990" s="300">
        <v>0</v>
      </c>
      <c r="P990" s="101"/>
      <c r="Q990" s="6">
        <f t="shared" si="30"/>
        <v>0</v>
      </c>
      <c r="R990" s="6">
        <v>0</v>
      </c>
      <c r="S990">
        <v>0</v>
      </c>
      <c r="T990" s="6">
        <f t="shared" si="31"/>
        <v>0</v>
      </c>
    </row>
    <row r="991" spans="1:20" x14ac:dyDescent="0.25">
      <c r="A991" s="1">
        <v>2023</v>
      </c>
      <c r="B991" s="1" t="s">
        <v>11</v>
      </c>
      <c r="C991" s="1">
        <v>162</v>
      </c>
      <c r="D991" s="1" t="s">
        <v>220</v>
      </c>
      <c r="E991" s="1" t="s">
        <v>157</v>
      </c>
      <c r="F991" s="2">
        <v>4758</v>
      </c>
      <c r="G991" s="2">
        <v>0</v>
      </c>
      <c r="H991" s="2">
        <v>0</v>
      </c>
      <c r="I991" s="2">
        <v>4758</v>
      </c>
      <c r="J991" s="2">
        <v>0</v>
      </c>
      <c r="K991" s="2">
        <v>0</v>
      </c>
      <c r="L991" s="2">
        <v>4758</v>
      </c>
      <c r="M991" s="2">
        <v>0</v>
      </c>
      <c r="N991" s="2">
        <v>4758</v>
      </c>
      <c r="O991" s="300">
        <v>0.10730000000000001</v>
      </c>
      <c r="P991" s="101"/>
      <c r="Q991" s="6">
        <f t="shared" si="30"/>
        <v>19032</v>
      </c>
      <c r="R991" s="6">
        <v>19032</v>
      </c>
      <c r="S991">
        <v>19032</v>
      </c>
      <c r="T991" s="6">
        <f t="shared" si="31"/>
        <v>0</v>
      </c>
    </row>
    <row r="992" spans="1:20" x14ac:dyDescent="0.25">
      <c r="A992" s="1">
        <v>2023</v>
      </c>
      <c r="B992" s="1" t="s">
        <v>11</v>
      </c>
      <c r="C992" s="1">
        <v>164</v>
      </c>
      <c r="D992" s="1" t="s">
        <v>221</v>
      </c>
      <c r="E992" s="1" t="s">
        <v>89</v>
      </c>
      <c r="F992" s="2">
        <v>0</v>
      </c>
      <c r="G992" s="2">
        <v>0</v>
      </c>
      <c r="H992" s="2">
        <v>0</v>
      </c>
      <c r="I992" s="2">
        <v>0</v>
      </c>
      <c r="J992" s="2">
        <v>0</v>
      </c>
      <c r="K992" s="2">
        <v>0</v>
      </c>
      <c r="L992" s="2">
        <v>0</v>
      </c>
      <c r="M992" s="2">
        <v>0</v>
      </c>
      <c r="N992" s="2">
        <v>0</v>
      </c>
      <c r="O992" s="300">
        <v>0</v>
      </c>
      <c r="P992" s="101"/>
      <c r="Q992" s="6">
        <f t="shared" si="30"/>
        <v>0</v>
      </c>
      <c r="R992" s="6">
        <v>0</v>
      </c>
      <c r="S992">
        <v>0</v>
      </c>
      <c r="T992" s="6">
        <f t="shared" si="31"/>
        <v>0</v>
      </c>
    </row>
    <row r="993" spans="1:20" x14ac:dyDescent="0.25">
      <c r="A993" s="1">
        <v>2023</v>
      </c>
      <c r="B993" s="1" t="s">
        <v>11</v>
      </c>
      <c r="C993" s="1">
        <v>164</v>
      </c>
      <c r="D993" s="1" t="s">
        <v>221</v>
      </c>
      <c r="E993" s="1" t="s">
        <v>88</v>
      </c>
      <c r="F993" s="2">
        <v>0</v>
      </c>
      <c r="G993" s="2">
        <v>0</v>
      </c>
      <c r="H993" s="2">
        <v>0</v>
      </c>
      <c r="I993" s="2">
        <v>0</v>
      </c>
      <c r="J993" s="2">
        <v>0</v>
      </c>
      <c r="K993" s="2">
        <v>0</v>
      </c>
      <c r="L993" s="2">
        <v>0</v>
      </c>
      <c r="M993" s="2">
        <v>0</v>
      </c>
      <c r="N993" s="2">
        <v>0</v>
      </c>
      <c r="O993" s="300">
        <v>0</v>
      </c>
      <c r="P993" s="101"/>
      <c r="Q993" s="6">
        <f t="shared" si="30"/>
        <v>0</v>
      </c>
      <c r="R993" s="6">
        <v>0</v>
      </c>
      <c r="S993">
        <v>0</v>
      </c>
      <c r="T993" s="6">
        <f t="shared" si="31"/>
        <v>0</v>
      </c>
    </row>
    <row r="994" spans="1:20" x14ac:dyDescent="0.25">
      <c r="A994" s="1">
        <v>2023</v>
      </c>
      <c r="B994" s="1" t="s">
        <v>11</v>
      </c>
      <c r="C994" s="1">
        <v>164</v>
      </c>
      <c r="D994" s="1" t="s">
        <v>221</v>
      </c>
      <c r="E994" s="1" t="s">
        <v>86</v>
      </c>
      <c r="F994" s="2">
        <v>0</v>
      </c>
      <c r="G994" s="2">
        <v>0</v>
      </c>
      <c r="H994" s="2">
        <v>0</v>
      </c>
      <c r="I994" s="2">
        <v>0</v>
      </c>
      <c r="J994" s="2">
        <v>0</v>
      </c>
      <c r="K994" s="2">
        <v>0</v>
      </c>
      <c r="L994" s="2">
        <v>0</v>
      </c>
      <c r="M994" s="2">
        <v>0</v>
      </c>
      <c r="N994" s="2">
        <v>0</v>
      </c>
      <c r="O994" s="300">
        <v>0</v>
      </c>
      <c r="P994" s="101"/>
      <c r="Q994" s="6">
        <f t="shared" si="30"/>
        <v>0</v>
      </c>
      <c r="R994" s="6">
        <v>0</v>
      </c>
      <c r="S994">
        <v>0</v>
      </c>
      <c r="T994" s="6">
        <f t="shared" si="31"/>
        <v>0</v>
      </c>
    </row>
    <row r="995" spans="1:20" x14ac:dyDescent="0.25">
      <c r="A995" s="1">
        <v>2023</v>
      </c>
      <c r="B995" s="1" t="s">
        <v>11</v>
      </c>
      <c r="C995" s="1">
        <v>164</v>
      </c>
      <c r="D995" s="1" t="s">
        <v>221</v>
      </c>
      <c r="E995" s="1" t="s">
        <v>93</v>
      </c>
      <c r="F995" s="2">
        <v>0</v>
      </c>
      <c r="G995" s="2">
        <v>0</v>
      </c>
      <c r="H995" s="2">
        <v>0</v>
      </c>
      <c r="I995" s="2">
        <v>0</v>
      </c>
      <c r="J995" s="2">
        <v>0</v>
      </c>
      <c r="K995" s="2">
        <v>0</v>
      </c>
      <c r="L995" s="2">
        <v>0</v>
      </c>
      <c r="M995" s="2">
        <v>0</v>
      </c>
      <c r="N995" s="2">
        <v>0</v>
      </c>
      <c r="O995" s="300">
        <v>0</v>
      </c>
      <c r="P995" s="101"/>
      <c r="Q995" s="6">
        <f t="shared" si="30"/>
        <v>0</v>
      </c>
      <c r="R995" s="6">
        <v>0</v>
      </c>
      <c r="S995">
        <v>0</v>
      </c>
      <c r="T995" s="6">
        <f t="shared" si="31"/>
        <v>0</v>
      </c>
    </row>
    <row r="996" spans="1:20" x14ac:dyDescent="0.25">
      <c r="A996" s="1">
        <v>2023</v>
      </c>
      <c r="B996" s="1" t="s">
        <v>11</v>
      </c>
      <c r="C996" s="1">
        <v>164</v>
      </c>
      <c r="D996" s="1" t="s">
        <v>221</v>
      </c>
      <c r="E996" s="1" t="s">
        <v>145</v>
      </c>
      <c r="F996" s="2">
        <v>0</v>
      </c>
      <c r="G996" s="2">
        <v>0</v>
      </c>
      <c r="H996" s="2">
        <v>0</v>
      </c>
      <c r="I996" s="2">
        <v>0</v>
      </c>
      <c r="J996" s="2">
        <v>0</v>
      </c>
      <c r="K996" s="2">
        <v>20500</v>
      </c>
      <c r="L996" s="2">
        <v>0</v>
      </c>
      <c r="M996" s="2">
        <v>20500</v>
      </c>
      <c r="N996" s="2">
        <v>20500</v>
      </c>
      <c r="O996" s="300">
        <v>1</v>
      </c>
      <c r="P996" s="101"/>
      <c r="Q996" s="6">
        <f t="shared" si="30"/>
        <v>61500</v>
      </c>
      <c r="R996" s="6">
        <v>61500</v>
      </c>
      <c r="S996">
        <v>61500</v>
      </c>
      <c r="T996" s="6">
        <f t="shared" si="31"/>
        <v>0</v>
      </c>
    </row>
    <row r="997" spans="1:20" x14ac:dyDescent="0.25">
      <c r="A997" s="1">
        <v>2023</v>
      </c>
      <c r="B997" s="1" t="s">
        <v>11</v>
      </c>
      <c r="C997" s="1">
        <v>164</v>
      </c>
      <c r="D997" s="1" t="s">
        <v>221</v>
      </c>
      <c r="E997" s="1" t="s">
        <v>146</v>
      </c>
      <c r="F997" s="2">
        <v>0</v>
      </c>
      <c r="G997" s="2">
        <v>0</v>
      </c>
      <c r="H997" s="2">
        <v>0</v>
      </c>
      <c r="I997" s="2">
        <v>0</v>
      </c>
      <c r="J997" s="2">
        <v>0</v>
      </c>
      <c r="K997" s="2">
        <v>0</v>
      </c>
      <c r="L997" s="2">
        <v>0</v>
      </c>
      <c r="M997" s="2">
        <v>0</v>
      </c>
      <c r="N997" s="2">
        <v>0</v>
      </c>
      <c r="O997" s="300">
        <v>0</v>
      </c>
      <c r="P997" s="101"/>
      <c r="Q997" s="6">
        <f t="shared" si="30"/>
        <v>0</v>
      </c>
      <c r="R997" s="6">
        <v>0</v>
      </c>
      <c r="S997">
        <v>0</v>
      </c>
      <c r="T997" s="6">
        <f t="shared" si="31"/>
        <v>0</v>
      </c>
    </row>
    <row r="998" spans="1:20" x14ac:dyDescent="0.25">
      <c r="A998" s="1">
        <v>2023</v>
      </c>
      <c r="B998" s="1" t="s">
        <v>11</v>
      </c>
      <c r="C998" s="1">
        <v>164</v>
      </c>
      <c r="D998" s="1" t="s">
        <v>221</v>
      </c>
      <c r="E998" s="1" t="s">
        <v>99</v>
      </c>
      <c r="F998" s="2">
        <v>0</v>
      </c>
      <c r="G998" s="2">
        <v>0</v>
      </c>
      <c r="H998" s="2">
        <v>0</v>
      </c>
      <c r="I998" s="2">
        <v>0</v>
      </c>
      <c r="J998" s="2">
        <v>0</v>
      </c>
      <c r="K998" s="2">
        <v>0</v>
      </c>
      <c r="L998" s="2">
        <v>0</v>
      </c>
      <c r="M998" s="2">
        <v>0</v>
      </c>
      <c r="N998" s="2">
        <v>0</v>
      </c>
      <c r="O998" s="300">
        <v>0</v>
      </c>
      <c r="P998" s="101"/>
      <c r="Q998" s="6">
        <f t="shared" si="30"/>
        <v>0</v>
      </c>
      <c r="R998" s="6">
        <v>0</v>
      </c>
      <c r="S998">
        <v>0</v>
      </c>
      <c r="T998" s="6">
        <f t="shared" si="31"/>
        <v>0</v>
      </c>
    </row>
    <row r="999" spans="1:20" x14ac:dyDescent="0.25">
      <c r="A999" s="1">
        <v>2023</v>
      </c>
      <c r="B999" s="1" t="s">
        <v>11</v>
      </c>
      <c r="C999" s="1">
        <v>164</v>
      </c>
      <c r="D999" s="1" t="s">
        <v>221</v>
      </c>
      <c r="E999" s="1" t="s">
        <v>147</v>
      </c>
      <c r="F999" s="2">
        <v>0</v>
      </c>
      <c r="G999" s="2">
        <v>0</v>
      </c>
      <c r="H999" s="2">
        <v>0</v>
      </c>
      <c r="I999" s="2">
        <v>0</v>
      </c>
      <c r="J999" s="2">
        <v>0</v>
      </c>
      <c r="K999" s="2">
        <v>0</v>
      </c>
      <c r="L999" s="2">
        <v>0</v>
      </c>
      <c r="M999" s="2">
        <v>0</v>
      </c>
      <c r="N999" s="2">
        <v>0</v>
      </c>
      <c r="O999" s="300">
        <v>0</v>
      </c>
      <c r="P999" s="101"/>
      <c r="Q999" s="6">
        <f t="shared" si="30"/>
        <v>0</v>
      </c>
      <c r="R999" s="6">
        <v>0</v>
      </c>
      <c r="S999">
        <v>0</v>
      </c>
      <c r="T999" s="6">
        <f t="shared" si="31"/>
        <v>0</v>
      </c>
    </row>
    <row r="1000" spans="1:20" x14ac:dyDescent="0.25">
      <c r="A1000" s="1">
        <v>2023</v>
      </c>
      <c r="B1000" s="1" t="s">
        <v>11</v>
      </c>
      <c r="C1000" s="1">
        <v>164</v>
      </c>
      <c r="D1000" s="1" t="s">
        <v>221</v>
      </c>
      <c r="E1000" s="1" t="s">
        <v>148</v>
      </c>
      <c r="F1000" s="2">
        <v>0</v>
      </c>
      <c r="G1000" s="2">
        <v>0</v>
      </c>
      <c r="H1000" s="2">
        <v>0</v>
      </c>
      <c r="I1000" s="2">
        <v>0</v>
      </c>
      <c r="J1000" s="2">
        <v>0</v>
      </c>
      <c r="K1000" s="2">
        <v>0</v>
      </c>
      <c r="L1000" s="2">
        <v>0</v>
      </c>
      <c r="M1000" s="2">
        <v>0</v>
      </c>
      <c r="N1000" s="2">
        <v>0</v>
      </c>
      <c r="O1000" s="300">
        <v>0</v>
      </c>
      <c r="P1000" s="101"/>
      <c r="Q1000" s="6">
        <f t="shared" si="30"/>
        <v>0</v>
      </c>
      <c r="R1000" s="6">
        <v>0</v>
      </c>
      <c r="S1000">
        <v>0</v>
      </c>
      <c r="T1000" s="6">
        <f t="shared" si="31"/>
        <v>0</v>
      </c>
    </row>
    <row r="1001" spans="1:20" x14ac:dyDescent="0.25">
      <c r="A1001" s="1">
        <v>2023</v>
      </c>
      <c r="B1001" s="1" t="s">
        <v>11</v>
      </c>
      <c r="C1001" s="1">
        <v>164</v>
      </c>
      <c r="D1001" s="1" t="s">
        <v>221</v>
      </c>
      <c r="E1001" s="1" t="s">
        <v>149</v>
      </c>
      <c r="F1001" s="2">
        <v>0</v>
      </c>
      <c r="G1001" s="2">
        <v>0</v>
      </c>
      <c r="H1001" s="2">
        <v>0</v>
      </c>
      <c r="I1001" s="2">
        <v>0</v>
      </c>
      <c r="J1001" s="2">
        <v>0</v>
      </c>
      <c r="K1001" s="2">
        <v>0</v>
      </c>
      <c r="L1001" s="2">
        <v>0</v>
      </c>
      <c r="M1001" s="2">
        <v>0</v>
      </c>
      <c r="N1001" s="2">
        <v>0</v>
      </c>
      <c r="O1001" s="300">
        <v>0</v>
      </c>
      <c r="P1001" s="101"/>
      <c r="Q1001" s="6">
        <f t="shared" si="30"/>
        <v>0</v>
      </c>
      <c r="R1001" s="6">
        <v>0</v>
      </c>
      <c r="S1001">
        <v>0</v>
      </c>
      <c r="T1001" s="6">
        <f t="shared" si="31"/>
        <v>0</v>
      </c>
    </row>
    <row r="1002" spans="1:20" x14ac:dyDescent="0.25">
      <c r="A1002" s="1">
        <v>2023</v>
      </c>
      <c r="B1002" s="1" t="s">
        <v>11</v>
      </c>
      <c r="C1002" s="1">
        <v>164</v>
      </c>
      <c r="D1002" s="1" t="s">
        <v>221</v>
      </c>
      <c r="E1002" s="1" t="s">
        <v>150</v>
      </c>
      <c r="F1002" s="2">
        <v>0</v>
      </c>
      <c r="G1002" s="2">
        <v>0</v>
      </c>
      <c r="H1002" s="2">
        <v>0</v>
      </c>
      <c r="I1002" s="2">
        <v>0</v>
      </c>
      <c r="J1002" s="2">
        <v>0</v>
      </c>
      <c r="K1002" s="2">
        <v>0</v>
      </c>
      <c r="L1002" s="2">
        <v>0</v>
      </c>
      <c r="M1002" s="2">
        <v>0</v>
      </c>
      <c r="N1002" s="2">
        <v>0</v>
      </c>
      <c r="O1002" s="300">
        <v>0</v>
      </c>
      <c r="P1002" s="101"/>
      <c r="Q1002" s="6">
        <f t="shared" si="30"/>
        <v>0</v>
      </c>
      <c r="R1002" s="6">
        <v>0</v>
      </c>
      <c r="S1002">
        <v>0</v>
      </c>
      <c r="T1002" s="6">
        <f t="shared" si="31"/>
        <v>0</v>
      </c>
    </row>
    <row r="1003" spans="1:20" x14ac:dyDescent="0.25">
      <c r="A1003" s="1">
        <v>2023</v>
      </c>
      <c r="B1003" s="1" t="s">
        <v>11</v>
      </c>
      <c r="C1003" s="1">
        <v>164</v>
      </c>
      <c r="D1003" s="1" t="s">
        <v>221</v>
      </c>
      <c r="E1003" s="1" t="s">
        <v>151</v>
      </c>
      <c r="F1003" s="2">
        <v>0</v>
      </c>
      <c r="G1003" s="2">
        <v>0</v>
      </c>
      <c r="H1003" s="2">
        <v>0</v>
      </c>
      <c r="I1003" s="2">
        <v>0</v>
      </c>
      <c r="J1003" s="2">
        <v>0</v>
      </c>
      <c r="K1003" s="2">
        <v>0</v>
      </c>
      <c r="L1003" s="2">
        <v>0</v>
      </c>
      <c r="M1003" s="2">
        <v>0</v>
      </c>
      <c r="N1003" s="2">
        <v>0</v>
      </c>
      <c r="O1003" s="300">
        <v>0</v>
      </c>
      <c r="P1003" s="101"/>
      <c r="Q1003" s="6">
        <f t="shared" si="30"/>
        <v>0</v>
      </c>
      <c r="R1003" s="6">
        <v>0</v>
      </c>
      <c r="S1003">
        <v>0</v>
      </c>
      <c r="T1003" s="6">
        <f t="shared" si="31"/>
        <v>0</v>
      </c>
    </row>
    <row r="1004" spans="1:20" x14ac:dyDescent="0.25">
      <c r="A1004" s="1">
        <v>2023</v>
      </c>
      <c r="B1004" s="1" t="s">
        <v>11</v>
      </c>
      <c r="C1004" s="1">
        <v>164</v>
      </c>
      <c r="D1004" s="1" t="s">
        <v>221</v>
      </c>
      <c r="E1004" s="1" t="s">
        <v>152</v>
      </c>
      <c r="F1004" s="2">
        <v>0</v>
      </c>
      <c r="G1004" s="2">
        <v>0</v>
      </c>
      <c r="H1004" s="2">
        <v>0</v>
      </c>
      <c r="I1004" s="2">
        <v>0</v>
      </c>
      <c r="J1004" s="2">
        <v>0</v>
      </c>
      <c r="K1004" s="2">
        <v>0</v>
      </c>
      <c r="L1004" s="2">
        <v>0</v>
      </c>
      <c r="M1004" s="2">
        <v>0</v>
      </c>
      <c r="N1004" s="2">
        <v>0</v>
      </c>
      <c r="O1004" s="300">
        <v>0</v>
      </c>
      <c r="P1004" s="101"/>
      <c r="Q1004" s="6">
        <f t="shared" si="30"/>
        <v>0</v>
      </c>
      <c r="R1004" s="6">
        <v>0</v>
      </c>
      <c r="S1004">
        <v>0</v>
      </c>
      <c r="T1004" s="6">
        <f t="shared" si="31"/>
        <v>0</v>
      </c>
    </row>
    <row r="1005" spans="1:20" x14ac:dyDescent="0.25">
      <c r="A1005" s="1">
        <v>2023</v>
      </c>
      <c r="B1005" s="1" t="s">
        <v>11</v>
      </c>
      <c r="C1005" s="1">
        <v>164</v>
      </c>
      <c r="D1005" s="1" t="s">
        <v>221</v>
      </c>
      <c r="E1005" s="1" t="s">
        <v>94</v>
      </c>
      <c r="F1005" s="2">
        <v>0</v>
      </c>
      <c r="G1005" s="2">
        <v>0</v>
      </c>
      <c r="H1005" s="2">
        <v>0</v>
      </c>
      <c r="I1005" s="2">
        <v>0</v>
      </c>
      <c r="J1005" s="2">
        <v>0</v>
      </c>
      <c r="K1005" s="2">
        <v>0</v>
      </c>
      <c r="L1005" s="2">
        <v>0</v>
      </c>
      <c r="M1005" s="2">
        <v>0</v>
      </c>
      <c r="N1005" s="2">
        <v>0</v>
      </c>
      <c r="O1005" s="300">
        <v>0</v>
      </c>
      <c r="P1005" s="101"/>
      <c r="Q1005" s="6">
        <f t="shared" si="30"/>
        <v>0</v>
      </c>
      <c r="R1005" s="6">
        <v>0</v>
      </c>
      <c r="S1005">
        <v>0</v>
      </c>
      <c r="T1005" s="6">
        <f t="shared" si="31"/>
        <v>0</v>
      </c>
    </row>
    <row r="1006" spans="1:20" x14ac:dyDescent="0.25">
      <c r="A1006" s="1">
        <v>2023</v>
      </c>
      <c r="B1006" s="1" t="s">
        <v>11</v>
      </c>
      <c r="C1006" s="1">
        <v>164</v>
      </c>
      <c r="D1006" s="1" t="s">
        <v>221</v>
      </c>
      <c r="E1006" s="1" t="s">
        <v>157</v>
      </c>
      <c r="F1006" s="2">
        <v>0</v>
      </c>
      <c r="G1006" s="2">
        <v>0</v>
      </c>
      <c r="H1006" s="2">
        <v>0</v>
      </c>
      <c r="I1006" s="2">
        <v>0</v>
      </c>
      <c r="J1006" s="2">
        <v>0</v>
      </c>
      <c r="K1006" s="2">
        <v>0</v>
      </c>
      <c r="L1006" s="2">
        <v>0</v>
      </c>
      <c r="M1006" s="2">
        <v>0</v>
      </c>
      <c r="N1006" s="2">
        <v>0</v>
      </c>
      <c r="O1006" s="300">
        <v>0</v>
      </c>
      <c r="P1006" s="101"/>
      <c r="Q1006" s="6">
        <f t="shared" si="30"/>
        <v>0</v>
      </c>
      <c r="R1006" s="6">
        <v>0</v>
      </c>
      <c r="S1006">
        <v>0</v>
      </c>
      <c r="T1006" s="6">
        <f t="shared" si="31"/>
        <v>0</v>
      </c>
    </row>
    <row r="1007" spans="1:20" x14ac:dyDescent="0.25">
      <c r="A1007" s="1">
        <v>2023</v>
      </c>
      <c r="B1007" s="1" t="s">
        <v>11</v>
      </c>
      <c r="C1007" s="1">
        <v>167</v>
      </c>
      <c r="D1007" s="1" t="s">
        <v>358</v>
      </c>
      <c r="E1007" s="1" t="s">
        <v>89</v>
      </c>
      <c r="F1007" s="2">
        <v>0</v>
      </c>
      <c r="G1007" s="2">
        <v>0</v>
      </c>
      <c r="H1007" s="2">
        <v>0</v>
      </c>
      <c r="I1007" s="2">
        <v>0</v>
      </c>
      <c r="J1007" s="2">
        <v>0</v>
      </c>
      <c r="K1007" s="2">
        <v>0</v>
      </c>
      <c r="L1007" s="2">
        <v>0</v>
      </c>
      <c r="M1007" s="2">
        <v>0</v>
      </c>
      <c r="N1007" s="2">
        <v>0</v>
      </c>
      <c r="O1007" s="300">
        <v>0</v>
      </c>
      <c r="P1007" s="101"/>
      <c r="Q1007" s="6">
        <f t="shared" si="30"/>
        <v>0</v>
      </c>
      <c r="R1007" s="6">
        <v>0</v>
      </c>
      <c r="S1007">
        <v>0</v>
      </c>
      <c r="T1007" s="6">
        <f t="shared" si="31"/>
        <v>0</v>
      </c>
    </row>
    <row r="1008" spans="1:20" x14ac:dyDescent="0.25">
      <c r="A1008" s="1">
        <v>2023</v>
      </c>
      <c r="B1008" s="1" t="s">
        <v>11</v>
      </c>
      <c r="C1008" s="1">
        <v>167</v>
      </c>
      <c r="D1008" s="1" t="s">
        <v>358</v>
      </c>
      <c r="E1008" s="1" t="s">
        <v>88</v>
      </c>
      <c r="F1008" s="2">
        <v>0</v>
      </c>
      <c r="G1008" s="2">
        <v>0</v>
      </c>
      <c r="H1008" s="2">
        <v>0</v>
      </c>
      <c r="I1008" s="2">
        <v>0</v>
      </c>
      <c r="J1008" s="2">
        <v>0</v>
      </c>
      <c r="K1008" s="2">
        <v>0</v>
      </c>
      <c r="L1008" s="2">
        <v>0</v>
      </c>
      <c r="M1008" s="2">
        <v>0</v>
      </c>
      <c r="N1008" s="2">
        <v>0</v>
      </c>
      <c r="O1008" s="300">
        <v>0</v>
      </c>
      <c r="P1008" s="101"/>
      <c r="Q1008" s="6">
        <f t="shared" si="30"/>
        <v>0</v>
      </c>
      <c r="R1008" s="6">
        <v>0</v>
      </c>
      <c r="S1008">
        <v>0</v>
      </c>
      <c r="T1008" s="6">
        <f t="shared" si="31"/>
        <v>0</v>
      </c>
    </row>
    <row r="1009" spans="1:20" x14ac:dyDescent="0.25">
      <c r="A1009" s="1">
        <v>2023</v>
      </c>
      <c r="B1009" s="1" t="s">
        <v>11</v>
      </c>
      <c r="C1009" s="1">
        <v>167</v>
      </c>
      <c r="D1009" s="1" t="s">
        <v>358</v>
      </c>
      <c r="E1009" s="1" t="s">
        <v>86</v>
      </c>
      <c r="F1009" s="2">
        <v>0</v>
      </c>
      <c r="G1009" s="2">
        <v>0</v>
      </c>
      <c r="H1009" s="2">
        <v>0</v>
      </c>
      <c r="I1009" s="2">
        <v>0</v>
      </c>
      <c r="J1009" s="2">
        <v>0</v>
      </c>
      <c r="K1009" s="2">
        <v>0</v>
      </c>
      <c r="L1009" s="2">
        <v>0</v>
      </c>
      <c r="M1009" s="2">
        <v>0</v>
      </c>
      <c r="N1009" s="2">
        <v>0</v>
      </c>
      <c r="O1009" s="300">
        <v>0</v>
      </c>
      <c r="P1009" s="101"/>
      <c r="Q1009" s="6">
        <f t="shared" si="30"/>
        <v>0</v>
      </c>
      <c r="R1009" s="6">
        <v>0</v>
      </c>
      <c r="S1009">
        <v>0</v>
      </c>
      <c r="T1009" s="6">
        <f t="shared" si="31"/>
        <v>0</v>
      </c>
    </row>
    <row r="1010" spans="1:20" x14ac:dyDescent="0.25">
      <c r="A1010" s="1">
        <v>2023</v>
      </c>
      <c r="B1010" s="1" t="s">
        <v>11</v>
      </c>
      <c r="C1010" s="1">
        <v>167</v>
      </c>
      <c r="D1010" s="1" t="s">
        <v>358</v>
      </c>
      <c r="E1010" s="1" t="s">
        <v>93</v>
      </c>
      <c r="F1010" s="2">
        <v>0</v>
      </c>
      <c r="G1010" s="2">
        <v>0</v>
      </c>
      <c r="H1010" s="2">
        <v>0</v>
      </c>
      <c r="I1010" s="2">
        <v>0</v>
      </c>
      <c r="J1010" s="2">
        <v>0</v>
      </c>
      <c r="K1010" s="2">
        <v>0</v>
      </c>
      <c r="L1010" s="2">
        <v>0</v>
      </c>
      <c r="M1010" s="2">
        <v>0</v>
      </c>
      <c r="N1010" s="2">
        <v>0</v>
      </c>
      <c r="O1010" s="300">
        <v>0</v>
      </c>
      <c r="P1010" s="101"/>
      <c r="Q1010" s="6">
        <f t="shared" si="30"/>
        <v>0</v>
      </c>
      <c r="R1010" s="6">
        <v>0</v>
      </c>
      <c r="S1010">
        <v>0</v>
      </c>
      <c r="T1010" s="6">
        <f t="shared" si="31"/>
        <v>0</v>
      </c>
    </row>
    <row r="1011" spans="1:20" x14ac:dyDescent="0.25">
      <c r="A1011" s="1">
        <v>2023</v>
      </c>
      <c r="B1011" s="1" t="s">
        <v>11</v>
      </c>
      <c r="C1011" s="1">
        <v>167</v>
      </c>
      <c r="D1011" s="1" t="s">
        <v>358</v>
      </c>
      <c r="E1011" s="1" t="s">
        <v>145</v>
      </c>
      <c r="F1011" s="2">
        <v>0</v>
      </c>
      <c r="G1011" s="2">
        <v>0</v>
      </c>
      <c r="H1011" s="2">
        <v>0</v>
      </c>
      <c r="I1011" s="2">
        <v>0</v>
      </c>
      <c r="J1011" s="2">
        <v>0</v>
      </c>
      <c r="K1011" s="2">
        <v>0</v>
      </c>
      <c r="L1011" s="2">
        <v>0</v>
      </c>
      <c r="M1011" s="2">
        <v>0</v>
      </c>
      <c r="N1011" s="2">
        <v>0</v>
      </c>
      <c r="O1011" s="300">
        <v>0</v>
      </c>
      <c r="P1011" s="101"/>
      <c r="Q1011" s="6">
        <f t="shared" si="30"/>
        <v>0</v>
      </c>
      <c r="R1011" s="6">
        <v>0</v>
      </c>
      <c r="S1011">
        <v>0</v>
      </c>
      <c r="T1011" s="6">
        <f t="shared" si="31"/>
        <v>0</v>
      </c>
    </row>
    <row r="1012" spans="1:20" x14ac:dyDescent="0.25">
      <c r="A1012" s="1">
        <v>2023</v>
      </c>
      <c r="B1012" s="1" t="s">
        <v>11</v>
      </c>
      <c r="C1012" s="1">
        <v>167</v>
      </c>
      <c r="D1012" s="1" t="s">
        <v>358</v>
      </c>
      <c r="E1012" s="1" t="s">
        <v>146</v>
      </c>
      <c r="F1012" s="2">
        <v>0</v>
      </c>
      <c r="G1012" s="2">
        <v>0</v>
      </c>
      <c r="H1012" s="2">
        <v>0</v>
      </c>
      <c r="I1012" s="2">
        <v>0</v>
      </c>
      <c r="J1012" s="2">
        <v>0</v>
      </c>
      <c r="K1012" s="2">
        <v>0</v>
      </c>
      <c r="L1012" s="2">
        <v>0</v>
      </c>
      <c r="M1012" s="2">
        <v>0</v>
      </c>
      <c r="N1012" s="2">
        <v>0</v>
      </c>
      <c r="O1012" s="300">
        <v>0</v>
      </c>
      <c r="P1012" s="101"/>
      <c r="Q1012" s="6">
        <f t="shared" si="30"/>
        <v>0</v>
      </c>
      <c r="R1012" s="6">
        <v>0</v>
      </c>
      <c r="S1012">
        <v>0</v>
      </c>
      <c r="T1012" s="6">
        <f t="shared" si="31"/>
        <v>0</v>
      </c>
    </row>
    <row r="1013" spans="1:20" x14ac:dyDescent="0.25">
      <c r="A1013" s="1">
        <v>2023</v>
      </c>
      <c r="B1013" s="1" t="s">
        <v>11</v>
      </c>
      <c r="C1013" s="1">
        <v>167</v>
      </c>
      <c r="D1013" s="1" t="s">
        <v>358</v>
      </c>
      <c r="E1013" s="1" t="s">
        <v>99</v>
      </c>
      <c r="F1013" s="2">
        <v>0</v>
      </c>
      <c r="G1013" s="2">
        <v>0</v>
      </c>
      <c r="H1013" s="2">
        <v>0</v>
      </c>
      <c r="I1013" s="2">
        <v>0</v>
      </c>
      <c r="J1013" s="2">
        <v>0</v>
      </c>
      <c r="K1013" s="2">
        <v>0</v>
      </c>
      <c r="L1013" s="2">
        <v>0</v>
      </c>
      <c r="M1013" s="2">
        <v>0</v>
      </c>
      <c r="N1013" s="2">
        <v>0</v>
      </c>
      <c r="O1013" s="300">
        <v>0</v>
      </c>
      <c r="P1013" s="101"/>
      <c r="Q1013" s="6">
        <f t="shared" si="30"/>
        <v>0</v>
      </c>
      <c r="R1013" s="6">
        <v>0</v>
      </c>
      <c r="S1013">
        <v>0</v>
      </c>
      <c r="T1013" s="6">
        <f t="shared" si="31"/>
        <v>0</v>
      </c>
    </row>
    <row r="1014" spans="1:20" x14ac:dyDescent="0.25">
      <c r="A1014" s="1">
        <v>2023</v>
      </c>
      <c r="B1014" s="1" t="s">
        <v>11</v>
      </c>
      <c r="C1014" s="1">
        <v>167</v>
      </c>
      <c r="D1014" s="1" t="s">
        <v>358</v>
      </c>
      <c r="E1014" s="1" t="s">
        <v>147</v>
      </c>
      <c r="F1014" s="2">
        <v>0</v>
      </c>
      <c r="G1014" s="2">
        <v>0</v>
      </c>
      <c r="H1014" s="2">
        <v>0</v>
      </c>
      <c r="I1014" s="2">
        <v>0</v>
      </c>
      <c r="J1014" s="2">
        <v>0</v>
      </c>
      <c r="K1014" s="2">
        <v>0</v>
      </c>
      <c r="L1014" s="2">
        <v>0</v>
      </c>
      <c r="M1014" s="2">
        <v>0</v>
      </c>
      <c r="N1014" s="2">
        <v>0</v>
      </c>
      <c r="O1014" s="300">
        <v>0</v>
      </c>
      <c r="P1014" s="101"/>
      <c r="Q1014" s="6">
        <f t="shared" si="30"/>
        <v>0</v>
      </c>
      <c r="R1014" s="6">
        <v>0</v>
      </c>
      <c r="S1014">
        <v>0</v>
      </c>
      <c r="T1014" s="6">
        <f t="shared" si="31"/>
        <v>0</v>
      </c>
    </row>
    <row r="1015" spans="1:20" x14ac:dyDescent="0.25">
      <c r="A1015" s="1">
        <v>2023</v>
      </c>
      <c r="B1015" s="1" t="s">
        <v>11</v>
      </c>
      <c r="C1015" s="1">
        <v>167</v>
      </c>
      <c r="D1015" s="1" t="s">
        <v>358</v>
      </c>
      <c r="E1015" s="1" t="s">
        <v>148</v>
      </c>
      <c r="F1015" s="2">
        <v>0</v>
      </c>
      <c r="G1015" s="2">
        <v>0</v>
      </c>
      <c r="H1015" s="2">
        <v>0</v>
      </c>
      <c r="I1015" s="2">
        <v>0</v>
      </c>
      <c r="J1015" s="2">
        <v>0</v>
      </c>
      <c r="K1015" s="2">
        <v>0</v>
      </c>
      <c r="L1015" s="2">
        <v>0</v>
      </c>
      <c r="M1015" s="2">
        <v>0</v>
      </c>
      <c r="N1015" s="2">
        <v>0</v>
      </c>
      <c r="O1015" s="300">
        <v>0</v>
      </c>
      <c r="P1015" s="101"/>
      <c r="Q1015" s="6">
        <f t="shared" si="30"/>
        <v>0</v>
      </c>
      <c r="R1015" s="6">
        <v>0</v>
      </c>
      <c r="S1015">
        <v>0</v>
      </c>
      <c r="T1015" s="6">
        <f t="shared" si="31"/>
        <v>0</v>
      </c>
    </row>
    <row r="1016" spans="1:20" x14ac:dyDescent="0.25">
      <c r="A1016" s="1">
        <v>2023</v>
      </c>
      <c r="B1016" s="1" t="s">
        <v>11</v>
      </c>
      <c r="C1016" s="1">
        <v>167</v>
      </c>
      <c r="D1016" s="1" t="s">
        <v>358</v>
      </c>
      <c r="E1016" s="1" t="s">
        <v>149</v>
      </c>
      <c r="F1016" s="2">
        <v>0</v>
      </c>
      <c r="G1016" s="2">
        <v>0</v>
      </c>
      <c r="H1016" s="2">
        <v>0</v>
      </c>
      <c r="I1016" s="2">
        <v>0</v>
      </c>
      <c r="J1016" s="2">
        <v>0</v>
      </c>
      <c r="K1016" s="2">
        <v>0</v>
      </c>
      <c r="L1016" s="2">
        <v>0</v>
      </c>
      <c r="M1016" s="2">
        <v>0</v>
      </c>
      <c r="N1016" s="2">
        <v>0</v>
      </c>
      <c r="O1016" s="300">
        <v>0</v>
      </c>
      <c r="P1016" s="101"/>
      <c r="Q1016" s="6">
        <f t="shared" si="30"/>
        <v>0</v>
      </c>
      <c r="R1016" s="6">
        <v>0</v>
      </c>
      <c r="S1016">
        <v>0</v>
      </c>
      <c r="T1016" s="6">
        <f t="shared" si="31"/>
        <v>0</v>
      </c>
    </row>
    <row r="1017" spans="1:20" x14ac:dyDescent="0.25">
      <c r="A1017" s="1">
        <v>2023</v>
      </c>
      <c r="B1017" s="1" t="s">
        <v>11</v>
      </c>
      <c r="C1017" s="1">
        <v>167</v>
      </c>
      <c r="D1017" s="1" t="s">
        <v>358</v>
      </c>
      <c r="E1017" s="1" t="s">
        <v>150</v>
      </c>
      <c r="F1017" s="2">
        <v>0</v>
      </c>
      <c r="G1017" s="2">
        <v>0</v>
      </c>
      <c r="H1017" s="2">
        <v>0</v>
      </c>
      <c r="I1017" s="2">
        <v>0</v>
      </c>
      <c r="J1017" s="2">
        <v>0</v>
      </c>
      <c r="K1017" s="2">
        <v>333154</v>
      </c>
      <c r="L1017" s="2">
        <v>0</v>
      </c>
      <c r="M1017" s="2">
        <v>333154</v>
      </c>
      <c r="N1017" s="2">
        <v>333154</v>
      </c>
      <c r="O1017" s="300">
        <v>0.46</v>
      </c>
      <c r="P1017" s="101"/>
      <c r="Q1017" s="6">
        <f t="shared" si="30"/>
        <v>999462</v>
      </c>
      <c r="R1017" s="6">
        <v>999462</v>
      </c>
      <c r="S1017">
        <v>999462</v>
      </c>
      <c r="T1017" s="6">
        <f t="shared" si="31"/>
        <v>0</v>
      </c>
    </row>
    <row r="1018" spans="1:20" x14ac:dyDescent="0.25">
      <c r="A1018" s="1">
        <v>2023</v>
      </c>
      <c r="B1018" s="1" t="s">
        <v>11</v>
      </c>
      <c r="C1018" s="1">
        <v>167</v>
      </c>
      <c r="D1018" s="1" t="s">
        <v>358</v>
      </c>
      <c r="E1018" s="1" t="s">
        <v>151</v>
      </c>
      <c r="F1018" s="2">
        <v>0</v>
      </c>
      <c r="G1018" s="2">
        <v>0</v>
      </c>
      <c r="H1018" s="2">
        <v>0</v>
      </c>
      <c r="I1018" s="2">
        <v>0</v>
      </c>
      <c r="J1018" s="2">
        <v>0</v>
      </c>
      <c r="K1018" s="2">
        <v>0</v>
      </c>
      <c r="L1018" s="2">
        <v>0</v>
      </c>
      <c r="M1018" s="2">
        <v>0</v>
      </c>
      <c r="N1018" s="2">
        <v>0</v>
      </c>
      <c r="O1018" s="300">
        <v>0</v>
      </c>
      <c r="P1018" s="101"/>
      <c r="Q1018" s="6">
        <f t="shared" si="30"/>
        <v>0</v>
      </c>
      <c r="R1018" s="6">
        <v>0</v>
      </c>
      <c r="S1018">
        <v>0</v>
      </c>
      <c r="T1018" s="6">
        <f t="shared" si="31"/>
        <v>0</v>
      </c>
    </row>
    <row r="1019" spans="1:20" x14ac:dyDescent="0.25">
      <c r="A1019" s="1">
        <v>2023</v>
      </c>
      <c r="B1019" s="1" t="s">
        <v>11</v>
      </c>
      <c r="C1019" s="1">
        <v>167</v>
      </c>
      <c r="D1019" s="1" t="s">
        <v>358</v>
      </c>
      <c r="E1019" s="1" t="s">
        <v>152</v>
      </c>
      <c r="F1019" s="2">
        <v>0</v>
      </c>
      <c r="G1019" s="2">
        <v>0</v>
      </c>
      <c r="H1019" s="2">
        <v>0</v>
      </c>
      <c r="I1019" s="2">
        <v>0</v>
      </c>
      <c r="J1019" s="2">
        <v>0</v>
      </c>
      <c r="K1019" s="2">
        <v>0</v>
      </c>
      <c r="L1019" s="2">
        <v>0</v>
      </c>
      <c r="M1019" s="2">
        <v>0</v>
      </c>
      <c r="N1019" s="2">
        <v>0</v>
      </c>
      <c r="O1019" s="300">
        <v>0</v>
      </c>
      <c r="P1019" s="101"/>
      <c r="Q1019" s="6">
        <f t="shared" si="30"/>
        <v>0</v>
      </c>
      <c r="R1019" s="6">
        <v>0</v>
      </c>
      <c r="S1019">
        <v>0</v>
      </c>
      <c r="T1019" s="6">
        <f t="shared" si="31"/>
        <v>0</v>
      </c>
    </row>
    <row r="1020" spans="1:20" x14ac:dyDescent="0.25">
      <c r="A1020" s="1">
        <v>2023</v>
      </c>
      <c r="B1020" s="1" t="s">
        <v>11</v>
      </c>
      <c r="C1020" s="1">
        <v>167</v>
      </c>
      <c r="D1020" s="1" t="s">
        <v>358</v>
      </c>
      <c r="E1020" s="1" t="s">
        <v>94</v>
      </c>
      <c r="F1020" s="2">
        <v>0</v>
      </c>
      <c r="G1020" s="2">
        <v>0</v>
      </c>
      <c r="H1020" s="2">
        <v>0</v>
      </c>
      <c r="I1020" s="2">
        <v>0</v>
      </c>
      <c r="J1020" s="2">
        <v>0</v>
      </c>
      <c r="K1020" s="2">
        <v>391087</v>
      </c>
      <c r="L1020" s="2">
        <v>0</v>
      </c>
      <c r="M1020" s="2">
        <v>391087</v>
      </c>
      <c r="N1020" s="2">
        <v>391087</v>
      </c>
      <c r="O1020" s="300">
        <v>0.54</v>
      </c>
      <c r="P1020" s="101"/>
      <c r="Q1020" s="6">
        <f t="shared" si="30"/>
        <v>1173261</v>
      </c>
      <c r="R1020" s="6">
        <v>1173261</v>
      </c>
      <c r="S1020">
        <v>1173261</v>
      </c>
      <c r="T1020" s="6">
        <f t="shared" si="31"/>
        <v>0</v>
      </c>
    </row>
    <row r="1021" spans="1:20" x14ac:dyDescent="0.25">
      <c r="A1021" s="1">
        <v>2023</v>
      </c>
      <c r="B1021" s="1" t="s">
        <v>11</v>
      </c>
      <c r="C1021" s="1">
        <v>167</v>
      </c>
      <c r="D1021" s="1" t="s">
        <v>358</v>
      </c>
      <c r="E1021" s="1" t="s">
        <v>157</v>
      </c>
      <c r="F1021" s="2">
        <v>0</v>
      </c>
      <c r="G1021" s="2">
        <v>0</v>
      </c>
      <c r="H1021" s="2">
        <v>0</v>
      </c>
      <c r="I1021" s="2">
        <v>0</v>
      </c>
      <c r="J1021" s="2">
        <v>0</v>
      </c>
      <c r="K1021" s="2">
        <v>0</v>
      </c>
      <c r="L1021" s="2">
        <v>0</v>
      </c>
      <c r="M1021" s="2">
        <v>0</v>
      </c>
      <c r="N1021" s="2">
        <v>0</v>
      </c>
      <c r="O1021" s="300">
        <v>0</v>
      </c>
      <c r="P1021" s="101"/>
      <c r="Q1021" s="6">
        <f t="shared" si="30"/>
        <v>0</v>
      </c>
      <c r="R1021" s="6">
        <v>0</v>
      </c>
      <c r="S1021">
        <v>0</v>
      </c>
      <c r="T1021" s="6">
        <f t="shared" si="31"/>
        <v>0</v>
      </c>
    </row>
    <row r="1022" spans="1:20" x14ac:dyDescent="0.25">
      <c r="A1022" s="1">
        <v>2023</v>
      </c>
      <c r="B1022" s="1" t="s">
        <v>11</v>
      </c>
      <c r="C1022" s="1">
        <v>168</v>
      </c>
      <c r="D1022" s="1" t="s">
        <v>363</v>
      </c>
      <c r="E1022" s="1" t="s">
        <v>89</v>
      </c>
      <c r="F1022" s="2">
        <v>0</v>
      </c>
      <c r="G1022" s="2">
        <v>0</v>
      </c>
      <c r="H1022" s="2">
        <v>0</v>
      </c>
      <c r="I1022" s="2">
        <v>0</v>
      </c>
      <c r="J1022" s="2">
        <v>0</v>
      </c>
      <c r="K1022" s="2">
        <v>0</v>
      </c>
      <c r="L1022" s="2">
        <v>0</v>
      </c>
      <c r="M1022" s="2">
        <v>0</v>
      </c>
      <c r="N1022" s="2">
        <v>0</v>
      </c>
      <c r="O1022" s="300">
        <v>0</v>
      </c>
      <c r="P1022" s="101"/>
      <c r="Q1022" s="6">
        <f t="shared" si="30"/>
        <v>0</v>
      </c>
      <c r="R1022" s="6">
        <v>0</v>
      </c>
      <c r="S1022">
        <v>0</v>
      </c>
      <c r="T1022" s="6">
        <f t="shared" si="31"/>
        <v>0</v>
      </c>
    </row>
    <row r="1023" spans="1:20" x14ac:dyDescent="0.25">
      <c r="A1023" s="1">
        <v>2023</v>
      </c>
      <c r="B1023" s="1" t="s">
        <v>11</v>
      </c>
      <c r="C1023" s="1">
        <v>168</v>
      </c>
      <c r="D1023" s="1" t="s">
        <v>363</v>
      </c>
      <c r="E1023" s="1" t="s">
        <v>88</v>
      </c>
      <c r="F1023" s="2">
        <v>0</v>
      </c>
      <c r="G1023" s="2">
        <v>0</v>
      </c>
      <c r="H1023" s="2">
        <v>0</v>
      </c>
      <c r="I1023" s="2">
        <v>0</v>
      </c>
      <c r="J1023" s="2">
        <v>0</v>
      </c>
      <c r="K1023" s="2">
        <v>0</v>
      </c>
      <c r="L1023" s="2">
        <v>0</v>
      </c>
      <c r="M1023" s="2">
        <v>0</v>
      </c>
      <c r="N1023" s="2">
        <v>0</v>
      </c>
      <c r="O1023" s="300">
        <v>0</v>
      </c>
      <c r="P1023" s="101"/>
      <c r="Q1023" s="6">
        <f t="shared" si="30"/>
        <v>0</v>
      </c>
      <c r="R1023" s="6">
        <v>0</v>
      </c>
      <c r="S1023">
        <v>0</v>
      </c>
      <c r="T1023" s="6">
        <f t="shared" si="31"/>
        <v>0</v>
      </c>
    </row>
    <row r="1024" spans="1:20" x14ac:dyDescent="0.25">
      <c r="A1024" s="1">
        <v>2023</v>
      </c>
      <c r="B1024" s="1" t="s">
        <v>11</v>
      </c>
      <c r="C1024" s="1">
        <v>168</v>
      </c>
      <c r="D1024" s="1" t="s">
        <v>363</v>
      </c>
      <c r="E1024" s="1" t="s">
        <v>86</v>
      </c>
      <c r="F1024" s="2">
        <v>0</v>
      </c>
      <c r="G1024" s="2">
        <v>0</v>
      </c>
      <c r="H1024" s="2">
        <v>0</v>
      </c>
      <c r="I1024" s="2">
        <v>0</v>
      </c>
      <c r="J1024" s="2">
        <v>0</v>
      </c>
      <c r="K1024" s="2">
        <v>0</v>
      </c>
      <c r="L1024" s="2">
        <v>0</v>
      </c>
      <c r="M1024" s="2">
        <v>0</v>
      </c>
      <c r="N1024" s="2">
        <v>0</v>
      </c>
      <c r="O1024" s="300">
        <v>0</v>
      </c>
      <c r="P1024" s="101"/>
      <c r="Q1024" s="6">
        <f t="shared" si="30"/>
        <v>0</v>
      </c>
      <c r="R1024" s="6">
        <v>0</v>
      </c>
      <c r="S1024">
        <v>0</v>
      </c>
      <c r="T1024" s="6">
        <f t="shared" si="31"/>
        <v>0</v>
      </c>
    </row>
    <row r="1025" spans="1:20" x14ac:dyDescent="0.25">
      <c r="A1025" s="1">
        <v>2023</v>
      </c>
      <c r="B1025" s="1" t="s">
        <v>11</v>
      </c>
      <c r="C1025" s="1">
        <v>168</v>
      </c>
      <c r="D1025" s="1" t="s">
        <v>363</v>
      </c>
      <c r="E1025" s="1" t="s">
        <v>93</v>
      </c>
      <c r="F1025" s="2">
        <v>0</v>
      </c>
      <c r="G1025" s="2">
        <v>0</v>
      </c>
      <c r="H1025" s="2">
        <v>0</v>
      </c>
      <c r="I1025" s="2">
        <v>0</v>
      </c>
      <c r="J1025" s="2">
        <v>0</v>
      </c>
      <c r="K1025" s="2">
        <v>0</v>
      </c>
      <c r="L1025" s="2">
        <v>0</v>
      </c>
      <c r="M1025" s="2">
        <v>0</v>
      </c>
      <c r="N1025" s="2">
        <v>0</v>
      </c>
      <c r="O1025" s="300">
        <v>0</v>
      </c>
      <c r="P1025" s="101"/>
      <c r="Q1025" s="6">
        <f t="shared" si="30"/>
        <v>0</v>
      </c>
      <c r="R1025" s="6">
        <v>0</v>
      </c>
      <c r="S1025">
        <v>0</v>
      </c>
      <c r="T1025" s="6">
        <f t="shared" si="31"/>
        <v>0</v>
      </c>
    </row>
    <row r="1026" spans="1:20" x14ac:dyDescent="0.25">
      <c r="A1026" s="1">
        <v>2023</v>
      </c>
      <c r="B1026" s="1" t="s">
        <v>11</v>
      </c>
      <c r="C1026" s="1">
        <v>168</v>
      </c>
      <c r="D1026" s="1" t="s">
        <v>363</v>
      </c>
      <c r="E1026" s="1" t="s">
        <v>145</v>
      </c>
      <c r="F1026" s="2">
        <v>0</v>
      </c>
      <c r="G1026" s="2">
        <v>0</v>
      </c>
      <c r="H1026" s="2">
        <v>0</v>
      </c>
      <c r="I1026" s="2">
        <v>0</v>
      </c>
      <c r="J1026" s="2">
        <v>0</v>
      </c>
      <c r="K1026" s="2">
        <v>135235</v>
      </c>
      <c r="L1026" s="2">
        <v>0</v>
      </c>
      <c r="M1026" s="2">
        <v>135235</v>
      </c>
      <c r="N1026" s="2">
        <v>135235</v>
      </c>
      <c r="O1026" s="300">
        <v>1</v>
      </c>
      <c r="P1026" s="101"/>
      <c r="Q1026" s="6">
        <f t="shared" si="30"/>
        <v>405705</v>
      </c>
      <c r="R1026" s="6">
        <v>405705</v>
      </c>
      <c r="S1026">
        <v>405705</v>
      </c>
      <c r="T1026" s="6">
        <f t="shared" si="31"/>
        <v>0</v>
      </c>
    </row>
    <row r="1027" spans="1:20" x14ac:dyDescent="0.25">
      <c r="A1027" s="1">
        <v>2023</v>
      </c>
      <c r="B1027" s="1" t="s">
        <v>11</v>
      </c>
      <c r="C1027" s="1">
        <v>168</v>
      </c>
      <c r="D1027" s="1" t="s">
        <v>363</v>
      </c>
      <c r="E1027" s="1" t="s">
        <v>146</v>
      </c>
      <c r="F1027" s="2">
        <v>0</v>
      </c>
      <c r="G1027" s="2">
        <v>0</v>
      </c>
      <c r="H1027" s="2">
        <v>0</v>
      </c>
      <c r="I1027" s="2">
        <v>0</v>
      </c>
      <c r="J1027" s="2">
        <v>0</v>
      </c>
      <c r="K1027" s="2">
        <v>0</v>
      </c>
      <c r="L1027" s="2">
        <v>0</v>
      </c>
      <c r="M1027" s="2">
        <v>0</v>
      </c>
      <c r="N1027" s="2">
        <v>0</v>
      </c>
      <c r="O1027" s="300">
        <v>0</v>
      </c>
      <c r="P1027" s="101"/>
      <c r="Q1027" s="6">
        <f t="shared" ref="Q1027:Q1038" si="32">SUM(F1027:N1027)</f>
        <v>0</v>
      </c>
      <c r="R1027" s="6">
        <v>0</v>
      </c>
      <c r="S1027">
        <v>0</v>
      </c>
      <c r="T1027" s="6">
        <f t="shared" ref="T1027:T1037" si="33">Q1027-R1027</f>
        <v>0</v>
      </c>
    </row>
    <row r="1028" spans="1:20" x14ac:dyDescent="0.25">
      <c r="A1028" s="1">
        <v>2023</v>
      </c>
      <c r="B1028" s="1" t="s">
        <v>11</v>
      </c>
      <c r="C1028" s="1">
        <v>168</v>
      </c>
      <c r="D1028" s="1" t="s">
        <v>363</v>
      </c>
      <c r="E1028" s="1" t="s">
        <v>99</v>
      </c>
      <c r="F1028" s="2">
        <v>0</v>
      </c>
      <c r="G1028" s="2">
        <v>0</v>
      </c>
      <c r="H1028" s="2">
        <v>0</v>
      </c>
      <c r="I1028" s="2">
        <v>0</v>
      </c>
      <c r="J1028" s="2">
        <v>0</v>
      </c>
      <c r="K1028" s="2">
        <v>0</v>
      </c>
      <c r="L1028" s="2">
        <v>0</v>
      </c>
      <c r="M1028" s="2">
        <v>0</v>
      </c>
      <c r="N1028" s="2">
        <v>0</v>
      </c>
      <c r="O1028" s="300">
        <v>0</v>
      </c>
      <c r="P1028" s="101"/>
      <c r="Q1028" s="6">
        <f t="shared" si="32"/>
        <v>0</v>
      </c>
      <c r="R1028" s="6">
        <v>0</v>
      </c>
      <c r="S1028">
        <v>0</v>
      </c>
      <c r="T1028" s="6">
        <f t="shared" si="33"/>
        <v>0</v>
      </c>
    </row>
    <row r="1029" spans="1:20" x14ac:dyDescent="0.25">
      <c r="A1029" s="1">
        <v>2023</v>
      </c>
      <c r="B1029" s="1" t="s">
        <v>11</v>
      </c>
      <c r="C1029" s="1">
        <v>168</v>
      </c>
      <c r="D1029" s="1" t="s">
        <v>363</v>
      </c>
      <c r="E1029" s="1" t="s">
        <v>147</v>
      </c>
      <c r="F1029" s="2">
        <v>0</v>
      </c>
      <c r="G1029" s="2">
        <v>0</v>
      </c>
      <c r="H1029" s="2">
        <v>0</v>
      </c>
      <c r="I1029" s="2">
        <v>0</v>
      </c>
      <c r="J1029" s="2">
        <v>0</v>
      </c>
      <c r="K1029" s="2">
        <v>0</v>
      </c>
      <c r="L1029" s="2">
        <v>0</v>
      </c>
      <c r="M1029" s="2">
        <v>0</v>
      </c>
      <c r="N1029" s="2">
        <v>0</v>
      </c>
      <c r="O1029" s="300">
        <v>0</v>
      </c>
      <c r="P1029" s="101"/>
      <c r="Q1029" s="6">
        <f t="shared" si="32"/>
        <v>0</v>
      </c>
      <c r="R1029" s="6">
        <v>0</v>
      </c>
      <c r="S1029">
        <v>0</v>
      </c>
      <c r="T1029" s="6">
        <f t="shared" si="33"/>
        <v>0</v>
      </c>
    </row>
    <row r="1030" spans="1:20" x14ac:dyDescent="0.25">
      <c r="A1030" s="1">
        <v>2023</v>
      </c>
      <c r="B1030" s="1" t="s">
        <v>11</v>
      </c>
      <c r="C1030" s="1">
        <v>168</v>
      </c>
      <c r="D1030" s="1" t="s">
        <v>363</v>
      </c>
      <c r="E1030" s="1" t="s">
        <v>148</v>
      </c>
      <c r="F1030" s="2">
        <v>0</v>
      </c>
      <c r="G1030" s="2">
        <v>0</v>
      </c>
      <c r="H1030" s="2">
        <v>0</v>
      </c>
      <c r="I1030" s="2">
        <v>0</v>
      </c>
      <c r="J1030" s="2">
        <v>0</v>
      </c>
      <c r="K1030" s="2">
        <v>0</v>
      </c>
      <c r="L1030" s="2">
        <v>0</v>
      </c>
      <c r="M1030" s="2">
        <v>0</v>
      </c>
      <c r="N1030" s="2">
        <v>0</v>
      </c>
      <c r="O1030" s="300">
        <v>0</v>
      </c>
      <c r="P1030" s="101"/>
      <c r="Q1030" s="6">
        <f t="shared" si="32"/>
        <v>0</v>
      </c>
      <c r="R1030" s="6">
        <v>0</v>
      </c>
      <c r="S1030">
        <v>0</v>
      </c>
      <c r="T1030" s="6">
        <f t="shared" si="33"/>
        <v>0</v>
      </c>
    </row>
    <row r="1031" spans="1:20" x14ac:dyDescent="0.25">
      <c r="A1031" s="1">
        <v>2023</v>
      </c>
      <c r="B1031" s="1" t="s">
        <v>11</v>
      </c>
      <c r="C1031" s="1">
        <v>168</v>
      </c>
      <c r="D1031" s="1" t="s">
        <v>363</v>
      </c>
      <c r="E1031" s="1" t="s">
        <v>149</v>
      </c>
      <c r="F1031" s="2">
        <v>0</v>
      </c>
      <c r="G1031" s="2">
        <v>0</v>
      </c>
      <c r="H1031" s="2">
        <v>0</v>
      </c>
      <c r="I1031" s="2">
        <v>0</v>
      </c>
      <c r="J1031" s="2">
        <v>0</v>
      </c>
      <c r="K1031" s="2">
        <v>0</v>
      </c>
      <c r="L1031" s="2">
        <v>0</v>
      </c>
      <c r="M1031" s="2">
        <v>0</v>
      </c>
      <c r="N1031" s="2">
        <v>0</v>
      </c>
      <c r="O1031" s="300">
        <v>0</v>
      </c>
      <c r="P1031" s="101"/>
      <c r="Q1031" s="6">
        <f t="shared" si="32"/>
        <v>0</v>
      </c>
      <c r="R1031" s="6">
        <v>0</v>
      </c>
      <c r="S1031">
        <v>0</v>
      </c>
      <c r="T1031" s="6">
        <f t="shared" si="33"/>
        <v>0</v>
      </c>
    </row>
    <row r="1032" spans="1:20" x14ac:dyDescent="0.25">
      <c r="A1032" s="1">
        <v>2023</v>
      </c>
      <c r="B1032" s="1" t="s">
        <v>11</v>
      </c>
      <c r="C1032" s="1">
        <v>168</v>
      </c>
      <c r="D1032" s="1" t="s">
        <v>363</v>
      </c>
      <c r="E1032" s="1" t="s">
        <v>150</v>
      </c>
      <c r="F1032" s="2">
        <v>0</v>
      </c>
      <c r="G1032" s="2">
        <v>0</v>
      </c>
      <c r="H1032" s="2">
        <v>0</v>
      </c>
      <c r="I1032" s="2">
        <v>0</v>
      </c>
      <c r="J1032" s="2">
        <v>0</v>
      </c>
      <c r="K1032" s="2">
        <v>0</v>
      </c>
      <c r="L1032" s="2">
        <v>0</v>
      </c>
      <c r="M1032" s="2">
        <v>0</v>
      </c>
      <c r="N1032" s="2">
        <v>0</v>
      </c>
      <c r="O1032" s="300">
        <v>0</v>
      </c>
      <c r="P1032" s="101"/>
      <c r="Q1032" s="6">
        <f t="shared" si="32"/>
        <v>0</v>
      </c>
      <c r="R1032" s="6">
        <v>0</v>
      </c>
      <c r="S1032">
        <v>0</v>
      </c>
      <c r="T1032" s="6">
        <f t="shared" si="33"/>
        <v>0</v>
      </c>
    </row>
    <row r="1033" spans="1:20" x14ac:dyDescent="0.25">
      <c r="A1033" s="1">
        <v>2023</v>
      </c>
      <c r="B1033" s="1" t="s">
        <v>11</v>
      </c>
      <c r="C1033" s="1">
        <v>168</v>
      </c>
      <c r="D1033" s="1" t="s">
        <v>363</v>
      </c>
      <c r="E1033" s="1" t="s">
        <v>151</v>
      </c>
      <c r="F1033" s="2">
        <v>0</v>
      </c>
      <c r="G1033" s="2">
        <v>0</v>
      </c>
      <c r="H1033" s="2">
        <v>0</v>
      </c>
      <c r="I1033" s="2">
        <v>0</v>
      </c>
      <c r="J1033" s="2">
        <v>0</v>
      </c>
      <c r="K1033" s="2">
        <v>0</v>
      </c>
      <c r="L1033" s="2">
        <v>0</v>
      </c>
      <c r="M1033" s="2">
        <v>0</v>
      </c>
      <c r="N1033" s="2">
        <v>0</v>
      </c>
      <c r="O1033" s="300">
        <v>0</v>
      </c>
      <c r="P1033" s="101"/>
      <c r="Q1033" s="6">
        <f t="shared" si="32"/>
        <v>0</v>
      </c>
      <c r="R1033" s="6">
        <v>0</v>
      </c>
      <c r="S1033">
        <v>0</v>
      </c>
      <c r="T1033" s="6">
        <f t="shared" si="33"/>
        <v>0</v>
      </c>
    </row>
    <row r="1034" spans="1:20" x14ac:dyDescent="0.25">
      <c r="A1034" s="1">
        <v>2023</v>
      </c>
      <c r="B1034" s="1" t="s">
        <v>11</v>
      </c>
      <c r="C1034" s="1">
        <v>168</v>
      </c>
      <c r="D1034" s="1" t="s">
        <v>363</v>
      </c>
      <c r="E1034" s="1" t="s">
        <v>152</v>
      </c>
      <c r="F1034" s="2">
        <v>0</v>
      </c>
      <c r="G1034" s="2">
        <v>0</v>
      </c>
      <c r="H1034" s="2">
        <v>0</v>
      </c>
      <c r="I1034" s="2">
        <v>0</v>
      </c>
      <c r="J1034" s="2">
        <v>0</v>
      </c>
      <c r="K1034" s="2">
        <v>0</v>
      </c>
      <c r="L1034" s="2">
        <v>0</v>
      </c>
      <c r="M1034" s="2">
        <v>0</v>
      </c>
      <c r="N1034" s="2">
        <v>0</v>
      </c>
      <c r="O1034" s="300">
        <v>0</v>
      </c>
      <c r="P1034" s="101"/>
      <c r="Q1034" s="6">
        <f t="shared" si="32"/>
        <v>0</v>
      </c>
      <c r="R1034" s="6">
        <v>0</v>
      </c>
      <c r="S1034">
        <v>0</v>
      </c>
      <c r="T1034" s="6">
        <f t="shared" si="33"/>
        <v>0</v>
      </c>
    </row>
    <row r="1035" spans="1:20" x14ac:dyDescent="0.25">
      <c r="A1035" s="1">
        <v>2023</v>
      </c>
      <c r="B1035" s="1" t="s">
        <v>11</v>
      </c>
      <c r="C1035" s="1">
        <v>168</v>
      </c>
      <c r="D1035" s="1" t="s">
        <v>363</v>
      </c>
      <c r="E1035" s="1" t="s">
        <v>94</v>
      </c>
      <c r="F1035" s="2">
        <v>0</v>
      </c>
      <c r="G1035" s="2">
        <v>0</v>
      </c>
      <c r="H1035" s="2">
        <v>0</v>
      </c>
      <c r="I1035" s="2">
        <v>0</v>
      </c>
      <c r="J1035" s="2">
        <v>0</v>
      </c>
      <c r="K1035" s="2">
        <v>0</v>
      </c>
      <c r="L1035" s="2">
        <v>0</v>
      </c>
      <c r="M1035" s="2">
        <v>0</v>
      </c>
      <c r="N1035" s="2">
        <v>0</v>
      </c>
      <c r="O1035" s="300">
        <v>0</v>
      </c>
      <c r="P1035" s="101"/>
      <c r="Q1035" s="6">
        <f t="shared" si="32"/>
        <v>0</v>
      </c>
      <c r="R1035" s="6">
        <v>0</v>
      </c>
      <c r="S1035">
        <v>0</v>
      </c>
      <c r="T1035" s="6">
        <f t="shared" si="33"/>
        <v>0</v>
      </c>
    </row>
    <row r="1036" spans="1:20" x14ac:dyDescent="0.25">
      <c r="A1036" s="1">
        <v>2023</v>
      </c>
      <c r="B1036" s="1" t="s">
        <v>11</v>
      </c>
      <c r="C1036" s="1">
        <v>168</v>
      </c>
      <c r="D1036" s="1" t="s">
        <v>363</v>
      </c>
      <c r="E1036" s="1" t="s">
        <v>157</v>
      </c>
      <c r="F1036" s="2">
        <v>0</v>
      </c>
      <c r="G1036" s="2">
        <v>0</v>
      </c>
      <c r="H1036" s="2">
        <v>0</v>
      </c>
      <c r="I1036" s="2">
        <v>0</v>
      </c>
      <c r="J1036" s="2">
        <v>0</v>
      </c>
      <c r="K1036" s="2">
        <v>0</v>
      </c>
      <c r="L1036" s="2">
        <v>0</v>
      </c>
      <c r="M1036" s="2">
        <v>0</v>
      </c>
      <c r="N1036" s="2">
        <v>0</v>
      </c>
      <c r="O1036" s="300">
        <v>0</v>
      </c>
      <c r="P1036" s="101"/>
      <c r="Q1036" s="6">
        <f t="shared" si="32"/>
        <v>0</v>
      </c>
      <c r="R1036" s="6">
        <v>0</v>
      </c>
      <c r="S1036">
        <v>0</v>
      </c>
      <c r="T1036" s="6">
        <f t="shared" si="33"/>
        <v>0</v>
      </c>
    </row>
    <row r="1037" spans="1:20" x14ac:dyDescent="0.25">
      <c r="E1037" s="356" t="s">
        <v>442</v>
      </c>
      <c r="F1037" s="6">
        <v>3672723</v>
      </c>
      <c r="G1037" s="6">
        <v>-3967</v>
      </c>
      <c r="H1037" s="6">
        <v>30553562</v>
      </c>
      <c r="I1037" s="6">
        <v>34222318</v>
      </c>
      <c r="J1037" s="6">
        <v>9566261</v>
      </c>
      <c r="K1037" s="6">
        <v>44990414</v>
      </c>
      <c r="L1037" s="6">
        <v>13235019</v>
      </c>
      <c r="M1037" s="6">
        <v>75543977</v>
      </c>
      <c r="N1037" s="6">
        <v>88778996</v>
      </c>
      <c r="Q1037" s="6">
        <f t="shared" si="32"/>
        <v>300559303</v>
      </c>
      <c r="R1037" s="6">
        <v>300563035</v>
      </c>
      <c r="S1037">
        <v>300559303</v>
      </c>
      <c r="T1037" s="6">
        <f t="shared" si="33"/>
        <v>-3732</v>
      </c>
    </row>
    <row r="1038" spans="1:20" x14ac:dyDescent="0.25">
      <c r="E1038" s="356" t="s">
        <v>464</v>
      </c>
      <c r="F1038" s="6">
        <v>3672698</v>
      </c>
      <c r="G1038" s="6">
        <v>0</v>
      </c>
      <c r="H1038" s="6">
        <v>30553355</v>
      </c>
      <c r="I1038" s="6">
        <v>34226053</v>
      </c>
      <c r="J1038" s="6">
        <v>9566261</v>
      </c>
      <c r="K1038" s="6">
        <v>44986678</v>
      </c>
      <c r="L1038" s="6">
        <v>13238961</v>
      </c>
      <c r="M1038" s="6">
        <v>75540034</v>
      </c>
      <c r="N1038" s="6">
        <v>88778995</v>
      </c>
      <c r="Q1038" s="6">
        <f t="shared" si="32"/>
        <v>300563035</v>
      </c>
      <c r="R1038" s="6"/>
      <c r="T1038" s="6"/>
    </row>
    <row r="1039" spans="1:20" x14ac:dyDescent="0.25">
      <c r="E1039" s="356" t="s">
        <v>445</v>
      </c>
      <c r="F1039" s="352">
        <v>25</v>
      </c>
      <c r="G1039" s="352">
        <v>-3967</v>
      </c>
      <c r="H1039" s="352">
        <v>207</v>
      </c>
      <c r="I1039" s="352">
        <v>-3735</v>
      </c>
      <c r="J1039" s="352">
        <v>0</v>
      </c>
      <c r="K1039" s="352">
        <v>3736</v>
      </c>
      <c r="L1039" s="352">
        <v>-3942</v>
      </c>
      <c r="M1039" s="352">
        <v>3943</v>
      </c>
      <c r="N1039" s="352">
        <v>1</v>
      </c>
      <c r="Q1039" s="6">
        <f>Q1037-Q1038</f>
        <v>-3732</v>
      </c>
    </row>
    <row r="1040" spans="1:20" x14ac:dyDescent="0.25">
      <c r="G1040" s="6"/>
      <c r="H1040" s="6"/>
      <c r="L1040" s="6">
        <f>L1039-F1039</f>
        <v>-3967</v>
      </c>
    </row>
  </sheetData>
  <autoFilter ref="A1:M1009" xr:uid="{00000000-0001-0000-0000-000000000000}">
    <sortState xmlns:xlrd2="http://schemas.microsoft.com/office/spreadsheetml/2017/richdata2" ref="A2:M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15AB-15D2-4E5C-879B-2EC0C73E64A5}">
  <sheetPr>
    <tabColor rgb="FFC0C0C0"/>
    <pageSetUpPr autoPageBreaks="0"/>
  </sheetPr>
  <dimension ref="B3:AD96"/>
  <sheetViews>
    <sheetView showGridLines="0" topLeftCell="C80" zoomScale="80" zoomScaleNormal="80" workbookViewId="0">
      <selection activeCell="I121" sqref="I121"/>
    </sheetView>
  </sheetViews>
  <sheetFormatPr defaultRowHeight="15" x14ac:dyDescent="0.25"/>
  <cols>
    <col min="2" max="2" width="43.5703125" bestFit="1" customWidth="1"/>
    <col min="3" max="3" width="12.42578125" bestFit="1" customWidth="1"/>
    <col min="4" max="4" width="11.85546875" customWidth="1"/>
    <col min="5" max="5" width="10.85546875" bestFit="1" customWidth="1"/>
    <col min="6" max="6" width="11.85546875" bestFit="1" customWidth="1"/>
    <col min="7" max="7" width="11.28515625" bestFit="1" customWidth="1"/>
    <col min="8" max="8" width="11.140625" customWidth="1"/>
    <col min="9" max="9" width="20.5703125" customWidth="1"/>
    <col min="10" max="10" width="17.28515625" customWidth="1"/>
    <col min="11" max="11" width="14.140625" customWidth="1"/>
    <col min="12" max="12" width="10.7109375" customWidth="1"/>
    <col min="13" max="14" width="13.85546875" customWidth="1"/>
    <col min="15" max="15" width="10.7109375" customWidth="1"/>
    <col min="16" max="16" width="11.85546875" bestFit="1" customWidth="1"/>
    <col min="17" max="19" width="10.7109375" customWidth="1"/>
    <col min="20" max="20" width="15.140625" customWidth="1"/>
    <col min="21" max="21" width="18.42578125" customWidth="1"/>
    <col min="22" max="22" width="16.5703125" bestFit="1" customWidth="1"/>
    <col min="23" max="29" width="8.85546875" customWidth="1"/>
    <col min="30" max="30" width="10.5703125" bestFit="1" customWidth="1"/>
  </cols>
  <sheetData>
    <row r="3" spans="2:20" ht="15.75" x14ac:dyDescent="0.25">
      <c r="B3" s="57" t="s">
        <v>222</v>
      </c>
    </row>
    <row r="4" spans="2:20" ht="105.75" x14ac:dyDescent="0.25">
      <c r="B4" s="25" t="s">
        <v>223</v>
      </c>
      <c r="C4" s="26" t="s">
        <v>224</v>
      </c>
      <c r="D4" s="27" t="s">
        <v>225</v>
      </c>
      <c r="E4" s="109" t="s">
        <v>226</v>
      </c>
    </row>
    <row r="5" spans="2:20" x14ac:dyDescent="0.25">
      <c r="B5" s="25" t="s">
        <v>227</v>
      </c>
      <c r="C5" s="102">
        <f>Utility_CI!$C$13</f>
        <v>0</v>
      </c>
      <c r="D5" s="28"/>
      <c r="E5" s="110">
        <v>0.33652641827503693</v>
      </c>
      <c r="F5" s="101"/>
      <c r="G5" s="101"/>
    </row>
    <row r="6" spans="2:20" x14ac:dyDescent="0.25">
      <c r="B6" s="30" t="s">
        <v>228</v>
      </c>
      <c r="C6" s="103"/>
      <c r="D6" s="32">
        <v>0.72399999999999998</v>
      </c>
      <c r="E6" s="111">
        <v>0.33900000000000002</v>
      </c>
      <c r="F6" s="101"/>
      <c r="G6" s="101"/>
    </row>
    <row r="7" spans="2:20" ht="15.75" x14ac:dyDescent="0.25">
      <c r="B7" s="30" t="s">
        <v>229</v>
      </c>
      <c r="C7" s="103"/>
      <c r="D7" s="32">
        <v>0.15500000000000003</v>
      </c>
      <c r="E7" s="111">
        <v>0.39</v>
      </c>
      <c r="F7" s="101"/>
      <c r="G7" s="101"/>
      <c r="I7" s="58" t="s">
        <v>230</v>
      </c>
    </row>
    <row r="8" spans="2:20" x14ac:dyDescent="0.25">
      <c r="B8" s="34" t="s">
        <v>231</v>
      </c>
      <c r="C8" s="104"/>
      <c r="D8" s="36">
        <v>0.121</v>
      </c>
      <c r="E8" s="112">
        <v>0.27600000000000002</v>
      </c>
      <c r="F8" s="101"/>
      <c r="G8" s="101"/>
      <c r="I8" s="38"/>
      <c r="J8" s="126" t="s">
        <v>84</v>
      </c>
      <c r="K8" s="126" t="s">
        <v>85</v>
      </c>
      <c r="L8" s="126" t="s">
        <v>86</v>
      </c>
      <c r="M8" s="126" t="s">
        <v>87</v>
      </c>
      <c r="N8" s="126" t="s">
        <v>88</v>
      </c>
      <c r="O8" s="126" t="s">
        <v>89</v>
      </c>
      <c r="P8" s="126" t="s">
        <v>92</v>
      </c>
      <c r="Q8" s="126" t="s">
        <v>93</v>
      </c>
      <c r="R8" s="126" t="s">
        <v>94</v>
      </c>
      <c r="S8" s="126" t="s">
        <v>95</v>
      </c>
    </row>
    <row r="9" spans="2:20" x14ac:dyDescent="0.25">
      <c r="B9" s="30" t="s">
        <v>232</v>
      </c>
      <c r="C9" s="103">
        <f>Utility_CI!$C$14</f>
        <v>9.2527324650419934E-2</v>
      </c>
      <c r="D9" s="32"/>
      <c r="E9" s="111">
        <v>0.48118949214778811</v>
      </c>
      <c r="F9" s="101"/>
      <c r="G9" s="101"/>
      <c r="I9" s="38" t="s">
        <v>89</v>
      </c>
      <c r="J9" s="201"/>
      <c r="K9" s="201"/>
      <c r="L9" s="201"/>
      <c r="M9" s="201"/>
      <c r="N9" s="201"/>
      <c r="O9" s="201">
        <v>1</v>
      </c>
      <c r="P9" s="201"/>
      <c r="Q9" s="201"/>
      <c r="R9" s="201"/>
      <c r="S9" s="201"/>
      <c r="T9" s="202" t="str">
        <f t="shared" ref="T9:T19" si="0">IF(SUM(J9:S9)&lt;&gt;1, "Error: Check Values", "")</f>
        <v/>
      </c>
    </row>
    <row r="10" spans="2:20" x14ac:dyDescent="0.25">
      <c r="B10" s="30" t="s">
        <v>228</v>
      </c>
      <c r="C10" s="103"/>
      <c r="D10" s="32">
        <v>6.4000000000000001E-2</v>
      </c>
      <c r="E10" s="111">
        <v>0.32</v>
      </c>
      <c r="F10" s="101"/>
      <c r="G10" s="101"/>
      <c r="I10" s="38" t="s">
        <v>88</v>
      </c>
      <c r="J10" s="201"/>
      <c r="K10" s="201"/>
      <c r="L10" s="201"/>
      <c r="M10" s="201"/>
      <c r="N10" s="201">
        <v>1</v>
      </c>
      <c r="O10" s="201"/>
      <c r="P10" s="201"/>
      <c r="Q10" s="201"/>
      <c r="R10" s="201"/>
      <c r="S10" s="201"/>
      <c r="T10" s="202" t="str">
        <f t="shared" si="0"/>
        <v/>
      </c>
    </row>
    <row r="11" spans="2:20" x14ac:dyDescent="0.25">
      <c r="B11" s="30" t="s">
        <v>233</v>
      </c>
      <c r="C11" s="103"/>
      <c r="D11" s="32">
        <v>3.3000000000000002E-2</v>
      </c>
      <c r="E11" s="111">
        <v>0.32800000000000001</v>
      </c>
      <c r="F11" s="101"/>
      <c r="G11" s="101"/>
      <c r="I11" s="38" t="s">
        <v>86</v>
      </c>
      <c r="J11" s="201"/>
      <c r="K11" s="201"/>
      <c r="L11" s="201">
        <v>1</v>
      </c>
      <c r="M11" s="201"/>
      <c r="N11" s="201"/>
      <c r="O11" s="201"/>
      <c r="P11" s="201"/>
      <c r="Q11" s="201"/>
      <c r="R11" s="201"/>
      <c r="S11" s="201"/>
      <c r="T11" s="202" t="str">
        <f t="shared" si="0"/>
        <v/>
      </c>
    </row>
    <row r="12" spans="2:20" ht="14.45" customHeight="1" x14ac:dyDescent="0.25">
      <c r="B12" s="30" t="s">
        <v>234</v>
      </c>
      <c r="C12" s="103"/>
      <c r="D12" s="32">
        <v>0.89200000000000002</v>
      </c>
      <c r="E12" s="111">
        <v>0.51100000000000001</v>
      </c>
      <c r="F12" s="101"/>
      <c r="G12" s="101"/>
      <c r="I12" s="38" t="s">
        <v>93</v>
      </c>
      <c r="J12" s="201"/>
      <c r="K12" s="201"/>
      <c r="L12" s="201"/>
      <c r="M12" s="201"/>
      <c r="N12" s="201"/>
      <c r="O12" s="201"/>
      <c r="P12" s="201"/>
      <c r="Q12" s="201">
        <v>1</v>
      </c>
      <c r="R12" s="201"/>
      <c r="S12" s="201"/>
      <c r="T12" s="202" t="str">
        <f t="shared" si="0"/>
        <v/>
      </c>
    </row>
    <row r="13" spans="2:20" ht="14.45" customHeight="1" x14ac:dyDescent="0.25">
      <c r="B13" s="30" t="s">
        <v>229</v>
      </c>
      <c r="C13" s="103"/>
      <c r="D13" s="32">
        <v>1.100000000000001E-2</v>
      </c>
      <c r="E13" s="111">
        <v>0.34399999999999997</v>
      </c>
      <c r="F13" s="101"/>
      <c r="G13" s="101"/>
      <c r="I13" s="38" t="s">
        <v>145</v>
      </c>
      <c r="J13" s="201"/>
      <c r="K13" s="201"/>
      <c r="L13" s="201"/>
      <c r="M13" s="201"/>
      <c r="N13" s="201"/>
      <c r="O13" s="201"/>
      <c r="P13" s="201">
        <v>1</v>
      </c>
      <c r="Q13" s="201"/>
      <c r="R13" s="201"/>
      <c r="S13" s="201"/>
      <c r="T13" s="202" t="str">
        <f t="shared" si="0"/>
        <v/>
      </c>
    </row>
    <row r="14" spans="2:20" x14ac:dyDescent="0.25">
      <c r="B14" s="25" t="s">
        <v>235</v>
      </c>
      <c r="C14" s="102">
        <f>Utility_CI!$C$15</f>
        <v>0</v>
      </c>
      <c r="D14" s="28"/>
      <c r="E14" s="110">
        <v>0.34699999999999998</v>
      </c>
      <c r="F14" s="101"/>
      <c r="G14" s="101"/>
      <c r="I14" s="38" t="s">
        <v>146</v>
      </c>
      <c r="J14" s="201"/>
      <c r="K14" s="201">
        <v>1</v>
      </c>
      <c r="L14" s="201"/>
      <c r="M14" s="201"/>
      <c r="N14" s="201"/>
      <c r="O14" s="201"/>
      <c r="P14" s="201"/>
      <c r="Q14" s="201"/>
      <c r="R14" s="201"/>
      <c r="S14" s="201"/>
      <c r="T14" s="202" t="str">
        <f t="shared" si="0"/>
        <v/>
      </c>
    </row>
    <row r="15" spans="2:20" x14ac:dyDescent="0.25">
      <c r="B15" s="30" t="s">
        <v>228</v>
      </c>
      <c r="C15" s="103"/>
      <c r="D15" s="32">
        <v>1</v>
      </c>
      <c r="E15" s="111">
        <v>0.34699999999999998</v>
      </c>
      <c r="F15" s="101"/>
      <c r="G15" s="101"/>
      <c r="I15" s="38" t="s">
        <v>99</v>
      </c>
      <c r="J15" s="201"/>
      <c r="K15" s="201"/>
      <c r="L15" s="201"/>
      <c r="M15" s="201">
        <v>1</v>
      </c>
      <c r="N15" s="201"/>
      <c r="O15" s="201"/>
      <c r="P15" s="201"/>
      <c r="Q15" s="201"/>
      <c r="R15" s="201"/>
      <c r="S15" s="201"/>
      <c r="T15" s="202" t="str">
        <f t="shared" si="0"/>
        <v/>
      </c>
    </row>
    <row r="16" spans="2:20" x14ac:dyDescent="0.25">
      <c r="B16" s="34" t="s">
        <v>236</v>
      </c>
      <c r="C16" s="104"/>
      <c r="D16" s="36">
        <v>0</v>
      </c>
      <c r="E16" s="112">
        <v>0.4</v>
      </c>
      <c r="F16" s="101"/>
      <c r="G16" s="101"/>
      <c r="I16" s="38" t="s">
        <v>147</v>
      </c>
      <c r="J16" s="201"/>
      <c r="K16" s="201"/>
      <c r="L16" s="201"/>
      <c r="M16" s="201"/>
      <c r="N16" s="201"/>
      <c r="O16" s="201">
        <v>1</v>
      </c>
      <c r="P16" s="201"/>
      <c r="Q16" s="201"/>
      <c r="R16" s="201"/>
      <c r="S16" s="201"/>
      <c r="T16" s="202" t="str">
        <f t="shared" si="0"/>
        <v/>
      </c>
    </row>
    <row r="17" spans="2:30" x14ac:dyDescent="0.25">
      <c r="B17" s="30" t="s">
        <v>237</v>
      </c>
      <c r="C17" s="103">
        <f>Utility_CI!$C$17</f>
        <v>0</v>
      </c>
      <c r="D17" s="32"/>
      <c r="E17" s="111">
        <v>0.22600000000000001</v>
      </c>
      <c r="F17" s="101"/>
      <c r="G17" s="101"/>
      <c r="I17" s="38" t="s">
        <v>148</v>
      </c>
      <c r="J17" s="201">
        <v>1</v>
      </c>
      <c r="K17" s="201"/>
      <c r="L17" s="201"/>
      <c r="M17" s="201"/>
      <c r="N17" s="201"/>
      <c r="O17" s="201"/>
      <c r="P17" s="201"/>
      <c r="Q17" s="201"/>
      <c r="R17" s="201"/>
      <c r="S17" s="201"/>
      <c r="T17" s="202" t="str">
        <f t="shared" si="0"/>
        <v/>
      </c>
    </row>
    <row r="18" spans="2:30" x14ac:dyDescent="0.25">
      <c r="B18" s="30" t="s">
        <v>228</v>
      </c>
      <c r="C18" s="103"/>
      <c r="D18" s="32">
        <v>1</v>
      </c>
      <c r="E18" s="111">
        <v>0.22600000000000001</v>
      </c>
      <c r="F18" s="101"/>
      <c r="G18" s="101"/>
      <c r="I18" s="38" t="s">
        <v>149</v>
      </c>
      <c r="J18" s="201">
        <v>1</v>
      </c>
      <c r="K18" s="201"/>
      <c r="L18" s="201"/>
      <c r="M18" s="201"/>
      <c r="N18" s="201"/>
      <c r="O18" s="201"/>
      <c r="P18" s="201"/>
      <c r="Q18" s="201"/>
      <c r="R18" s="201"/>
      <c r="S18" s="201"/>
      <c r="T18" s="202" t="str">
        <f t="shared" si="0"/>
        <v/>
      </c>
    </row>
    <row r="19" spans="2:30" x14ac:dyDescent="0.25">
      <c r="B19" s="30" t="s">
        <v>236</v>
      </c>
      <c r="C19" s="103"/>
      <c r="D19" s="32">
        <v>0</v>
      </c>
      <c r="E19" s="111">
        <v>0.4</v>
      </c>
      <c r="F19" s="101"/>
      <c r="G19" s="101"/>
      <c r="I19" s="38" t="s">
        <v>150</v>
      </c>
      <c r="J19" s="201"/>
      <c r="K19" s="201"/>
      <c r="L19" s="201"/>
      <c r="M19" s="201"/>
      <c r="N19" s="201"/>
      <c r="O19" s="201"/>
      <c r="P19" s="201"/>
      <c r="Q19" s="201"/>
      <c r="R19" s="201"/>
      <c r="S19" s="201">
        <v>1</v>
      </c>
      <c r="T19" s="202" t="str">
        <f t="shared" si="0"/>
        <v/>
      </c>
    </row>
    <row r="20" spans="2:30" x14ac:dyDescent="0.25">
      <c r="B20" s="210" t="s">
        <v>238</v>
      </c>
      <c r="C20" s="211">
        <f>Utility_CI!$C$18</f>
        <v>0</v>
      </c>
      <c r="D20" s="212"/>
      <c r="E20" s="213">
        <f>$E$13</f>
        <v>0.34399999999999997</v>
      </c>
      <c r="F20" s="101"/>
      <c r="G20" s="101"/>
      <c r="I20" s="38" t="s">
        <v>151</v>
      </c>
      <c r="J20" s="201"/>
      <c r="K20" s="201">
        <v>1</v>
      </c>
      <c r="L20" s="201"/>
      <c r="M20" s="201"/>
      <c r="N20" s="201"/>
      <c r="O20" s="201"/>
      <c r="P20" s="201"/>
      <c r="Q20" s="201"/>
      <c r="R20" s="201"/>
      <c r="S20" s="201"/>
      <c r="T20" s="202"/>
    </row>
    <row r="21" spans="2:30" x14ac:dyDescent="0.25">
      <c r="B21" s="25" t="s">
        <v>239</v>
      </c>
      <c r="C21" s="102">
        <f>Utility_CI!$C$16</f>
        <v>9.7024441936067712E-2</v>
      </c>
      <c r="D21" s="28"/>
      <c r="E21" s="29">
        <v>1</v>
      </c>
      <c r="F21" s="273"/>
      <c r="G21" s="101"/>
      <c r="I21" s="38" t="s">
        <v>152</v>
      </c>
      <c r="J21" s="201">
        <v>1</v>
      </c>
      <c r="K21" s="201"/>
      <c r="L21" s="201"/>
      <c r="M21" s="201"/>
      <c r="N21" s="201"/>
      <c r="O21" s="201"/>
      <c r="P21" s="201"/>
      <c r="Q21" s="201"/>
      <c r="R21" s="201"/>
      <c r="S21" s="201"/>
      <c r="T21" s="202" t="str">
        <f>IF(SUM(J20:S20)&lt;&gt;1, "Error: Check Values", "")</f>
        <v/>
      </c>
    </row>
    <row r="22" spans="2:30" x14ac:dyDescent="0.25">
      <c r="B22" s="39" t="s">
        <v>240</v>
      </c>
      <c r="C22" s="102">
        <f>Utility_CI!$C$19</f>
        <v>0.81044823341351235</v>
      </c>
      <c r="D22" s="28"/>
      <c r="E22" s="29">
        <v>1</v>
      </c>
      <c r="F22" s="273"/>
      <c r="G22" s="101"/>
      <c r="I22" s="38" t="s">
        <v>94</v>
      </c>
      <c r="J22" s="201"/>
      <c r="K22" s="201"/>
      <c r="L22" s="201"/>
      <c r="M22" s="201"/>
      <c r="N22" s="201"/>
      <c r="O22" s="201"/>
      <c r="P22" s="201"/>
      <c r="Q22" s="201"/>
      <c r="R22" s="201">
        <v>1</v>
      </c>
      <c r="S22" s="201"/>
      <c r="T22" s="202" t="str">
        <f>IF(SUM(J21:S21)&lt;&gt;1, "Error: Check Values", "")</f>
        <v/>
      </c>
    </row>
    <row r="23" spans="2:30" x14ac:dyDescent="0.25">
      <c r="B23" s="40" t="s">
        <v>241</v>
      </c>
      <c r="C23" s="31"/>
      <c r="D23" s="225">
        <f>Utility_CI!C22</f>
        <v>0.84036140470508014</v>
      </c>
      <c r="E23" s="33"/>
      <c r="F23" s="101"/>
      <c r="I23" s="38" t="s">
        <v>153</v>
      </c>
      <c r="J23" s="201"/>
      <c r="K23" s="201">
        <v>1</v>
      </c>
      <c r="L23" s="201"/>
      <c r="M23" s="201"/>
      <c r="N23" s="201"/>
      <c r="O23" s="201"/>
      <c r="P23" s="201"/>
      <c r="Q23" s="201"/>
      <c r="R23" s="201"/>
      <c r="S23" s="201"/>
      <c r="T23" s="202" t="str">
        <f>IF(SUM(J22:S22)&lt;&gt;1, "Error: Check Values", "")</f>
        <v/>
      </c>
    </row>
    <row r="24" spans="2:30" x14ac:dyDescent="0.25">
      <c r="B24" s="40" t="s">
        <v>242</v>
      </c>
      <c r="C24" s="31"/>
      <c r="D24" s="225">
        <f>Utility_CI!C23</f>
        <v>0</v>
      </c>
      <c r="E24" s="33"/>
      <c r="F24" s="101"/>
      <c r="I24" s="38" t="s">
        <v>154</v>
      </c>
      <c r="J24" s="201"/>
      <c r="K24" s="201">
        <v>1</v>
      </c>
      <c r="L24" s="201"/>
      <c r="M24" s="201"/>
      <c r="N24" s="201"/>
      <c r="O24" s="201"/>
      <c r="P24" s="201"/>
      <c r="Q24" s="201"/>
      <c r="R24" s="201"/>
      <c r="S24" s="201"/>
      <c r="T24" s="202" t="str">
        <f>IF(SUM(J23:S23)&lt;&gt;1, "Error: Check Values", "")</f>
        <v/>
      </c>
    </row>
    <row r="25" spans="2:30" x14ac:dyDescent="0.25">
      <c r="B25" s="40" t="s">
        <v>243</v>
      </c>
      <c r="C25" s="31"/>
      <c r="D25" s="225">
        <f>Utility_CI!C24</f>
        <v>0.15937265598363451</v>
      </c>
      <c r="E25" s="33"/>
      <c r="F25" s="101"/>
      <c r="U25" s="202" t="str">
        <f>IF(SUM(J24:S24)&lt;&gt;1, "Error: Check Values", "")</f>
        <v/>
      </c>
    </row>
    <row r="26" spans="2:30" x14ac:dyDescent="0.25">
      <c r="B26" s="40" t="s">
        <v>244</v>
      </c>
      <c r="C26" s="31"/>
      <c r="D26" s="225">
        <f>Utility_CI!C25</f>
        <v>2.6593931128537332E-4</v>
      </c>
      <c r="E26" s="33"/>
      <c r="F26" s="101"/>
      <c r="U26" t="s">
        <v>245</v>
      </c>
      <c r="V26" s="125" t="e">
        <f>AVERAGEIF('2023 Fuel Share'!#REF!,"&gt;0")</f>
        <v>#REF!</v>
      </c>
      <c r="W26" t="s">
        <v>121</v>
      </c>
    </row>
    <row r="27" spans="2:30" x14ac:dyDescent="0.25">
      <c r="B27" s="41" t="s">
        <v>246</v>
      </c>
      <c r="C27" s="35"/>
      <c r="D27" s="226">
        <f>1-SUM(D23:D26)</f>
        <v>0</v>
      </c>
      <c r="E27" s="37"/>
      <c r="F27" s="101"/>
      <c r="V27" t="s">
        <v>247</v>
      </c>
      <c r="W27" t="e">
        <f>_xlfn.STDEV.P('2023 Fuel Share'!#REF!)</f>
        <v>#REF!</v>
      </c>
    </row>
    <row r="29" spans="2:30" ht="15.75" x14ac:dyDescent="0.25">
      <c r="B29" s="57" t="s">
        <v>248</v>
      </c>
      <c r="C29" s="42">
        <v>6.5000000000000002E-2</v>
      </c>
    </row>
    <row r="31" spans="2:30" x14ac:dyDescent="0.25">
      <c r="J31" s="204" t="s">
        <v>249</v>
      </c>
      <c r="W31" t="s">
        <v>250</v>
      </c>
      <c r="Y31" t="s">
        <v>251</v>
      </c>
    </row>
    <row r="32" spans="2:30" ht="61.5" thickBot="1" x14ac:dyDescent="0.3">
      <c r="B32" s="275" t="s">
        <v>252</v>
      </c>
      <c r="C32" s="276" t="s">
        <v>97</v>
      </c>
      <c r="D32" s="277" t="s">
        <v>98</v>
      </c>
      <c r="E32" s="277" t="s">
        <v>86</v>
      </c>
      <c r="F32" s="277" t="s">
        <v>88</v>
      </c>
      <c r="G32" s="277" t="s">
        <v>99</v>
      </c>
      <c r="H32" s="278" t="s">
        <v>100</v>
      </c>
      <c r="J32" s="205"/>
      <c r="K32" s="385" t="s">
        <v>89</v>
      </c>
      <c r="L32" s="386"/>
      <c r="P32" t="s">
        <v>99</v>
      </c>
      <c r="Q32" t="s">
        <v>253</v>
      </c>
      <c r="W32" s="242" t="s">
        <v>254</v>
      </c>
      <c r="X32" s="242" t="s">
        <v>255</v>
      </c>
      <c r="Y32" s="242" t="s">
        <v>256</v>
      </c>
      <c r="Z32" s="242" t="s">
        <v>257</v>
      </c>
      <c r="AA32" s="242" t="s">
        <v>258</v>
      </c>
      <c r="AB32" s="242" t="s">
        <v>259</v>
      </c>
      <c r="AC32" s="242" t="s">
        <v>260</v>
      </c>
      <c r="AD32" s="242" t="s">
        <v>261</v>
      </c>
    </row>
    <row r="33" spans="2:30" ht="39.75" thickTop="1" x14ac:dyDescent="0.25">
      <c r="B33" s="12" t="s">
        <v>113</v>
      </c>
      <c r="C33" s="9">
        <f>W34*$AD$33+AD34</f>
        <v>5.7613912381851975</v>
      </c>
      <c r="D33" s="9">
        <v>10.349202937792185</v>
      </c>
      <c r="E33" s="9">
        <v>7.5282774769098699</v>
      </c>
      <c r="F33" s="9">
        <v>1.0267317377686136</v>
      </c>
      <c r="G33" s="9">
        <f>P33*1000/$Q$33/$R$33</f>
        <v>0.94813652350444499</v>
      </c>
      <c r="H33" s="280">
        <v>0</v>
      </c>
      <c r="J33" s="96"/>
      <c r="K33" s="209" t="s">
        <v>262</v>
      </c>
      <c r="L33" s="209" t="s">
        <v>263</v>
      </c>
      <c r="P33">
        <v>22.406829763988732</v>
      </c>
      <c r="Q33">
        <v>6.9260000000000002</v>
      </c>
      <c r="R33">
        <v>3412.141641601248</v>
      </c>
      <c r="V33" t="s">
        <v>264</v>
      </c>
      <c r="Y33">
        <v>0.86340162433430534</v>
      </c>
      <c r="Z33">
        <v>0.86337411429103095</v>
      </c>
      <c r="AA33">
        <v>0.80583557500656444</v>
      </c>
      <c r="AB33">
        <v>0.80611374031587424</v>
      </c>
      <c r="AC33">
        <v>0.88035087318703953</v>
      </c>
      <c r="AD33">
        <v>0.99919999999999998</v>
      </c>
    </row>
    <row r="34" spans="2:30" x14ac:dyDescent="0.25">
      <c r="B34" s="12" t="s">
        <v>114</v>
      </c>
      <c r="C34" s="9">
        <f>W35*$AD$33+AD35</f>
        <v>12.249924571010057</v>
      </c>
      <c r="D34" s="9">
        <v>32.210710304945195</v>
      </c>
      <c r="E34" s="9">
        <v>3.0357793189971947</v>
      </c>
      <c r="F34" s="9">
        <v>4.3116821351817896</v>
      </c>
      <c r="G34" s="9">
        <f>P34*1000/$Q$33/$R$33</f>
        <v>3.9539115149609789</v>
      </c>
      <c r="H34" s="280">
        <v>0</v>
      </c>
      <c r="J34" s="205" t="s">
        <v>113</v>
      </c>
      <c r="K34" s="206">
        <v>62.701000000000001</v>
      </c>
      <c r="L34" s="206">
        <v>23.666</v>
      </c>
      <c r="P34">
        <v>93.440786238407256</v>
      </c>
      <c r="V34" t="s">
        <v>113</v>
      </c>
      <c r="W34" s="243">
        <v>3.999864533484716</v>
      </c>
      <c r="X34" s="243">
        <v>7.4602379948624966</v>
      </c>
      <c r="Y34" s="243">
        <v>24.338700250682898</v>
      </c>
      <c r="Z34" s="243">
        <v>24.914314396568248</v>
      </c>
      <c r="AA34" s="243">
        <v>25.547308543090669</v>
      </c>
      <c r="AB34" s="243">
        <v>26.079466885876741</v>
      </c>
      <c r="AC34" s="243">
        <v>5.0952925113799825</v>
      </c>
      <c r="AD34" s="243">
        <v>1.7647265963272689</v>
      </c>
    </row>
    <row r="35" spans="2:30" ht="18" x14ac:dyDescent="0.35">
      <c r="B35" s="12" t="s">
        <v>265</v>
      </c>
      <c r="C35" s="9">
        <f>W36*$AD$33+AD36</f>
        <v>162.14098340961732</v>
      </c>
      <c r="D35" s="9">
        <v>260.47221415017412</v>
      </c>
      <c r="E35" s="9">
        <v>149.16853090390109</v>
      </c>
      <c r="F35" s="9">
        <v>4.7611950849648501</v>
      </c>
      <c r="G35" s="9">
        <f>P35*1000/$Q$33/$R$33</f>
        <v>6.4754484539967638</v>
      </c>
      <c r="H35" s="280">
        <v>0</v>
      </c>
      <c r="J35" s="96" t="s">
        <v>114</v>
      </c>
      <c r="K35" s="207">
        <v>273.49700000000001</v>
      </c>
      <c r="L35" s="207">
        <v>41.469000000000001</v>
      </c>
      <c r="P35">
        <v>153.03099032394704</v>
      </c>
      <c r="V35" t="s">
        <v>114</v>
      </c>
      <c r="W35" s="243">
        <v>8.8115257701776208</v>
      </c>
      <c r="X35" s="243">
        <v>26.796653156290013</v>
      </c>
      <c r="Y35" s="243">
        <v>9.1491362697634475</v>
      </c>
      <c r="Z35" s="243">
        <v>12.151604768713948</v>
      </c>
      <c r="AA35" s="243">
        <v>12.037680069308685</v>
      </c>
      <c r="AB35" s="243">
        <v>14.829546800100843</v>
      </c>
      <c r="AC35" s="243">
        <v>7.8528808794438714</v>
      </c>
      <c r="AD35" s="243">
        <v>3.4454480214485788</v>
      </c>
    </row>
    <row r="36" spans="2:30" ht="18" x14ac:dyDescent="0.35">
      <c r="B36" s="12" t="s">
        <v>266</v>
      </c>
      <c r="C36" s="9">
        <f t="shared" ref="C36:C37" si="1">W37*$AD$33+AD37</f>
        <v>0.20633671017607835</v>
      </c>
      <c r="D36" s="9">
        <v>1.4255452691379842</v>
      </c>
      <c r="E36" s="9">
        <v>3.6082124369024873E-2</v>
      </c>
      <c r="F36" s="9">
        <v>2.5960417319846895E-2</v>
      </c>
      <c r="G36" s="9">
        <f>P36*1000/$Q$33/$R$33</f>
        <v>4.6584728850139867E-2</v>
      </c>
      <c r="H36" s="280">
        <v>0</v>
      </c>
      <c r="J36" s="96" t="s">
        <v>267</v>
      </c>
      <c r="K36" s="207">
        <v>20.137</v>
      </c>
      <c r="L36" s="207">
        <v>16.204000000000001</v>
      </c>
      <c r="P36">
        <v>1.1009132789111093</v>
      </c>
      <c r="V36" t="s">
        <v>116</v>
      </c>
      <c r="W36" s="243">
        <v>149.3836613985552</v>
      </c>
      <c r="X36" s="243">
        <v>195.14695051045479</v>
      </c>
      <c r="Y36" s="243">
        <v>51.493804756080678</v>
      </c>
      <c r="Z36" s="243">
        <v>58.897904487775932</v>
      </c>
      <c r="AA36" s="243">
        <v>56.898393271286672</v>
      </c>
      <c r="AB36" s="243">
        <v>63.789717330237998</v>
      </c>
      <c r="AC36" s="243">
        <v>42.756080998570553</v>
      </c>
      <c r="AD36" s="243">
        <v>12.876828940180951</v>
      </c>
    </row>
    <row r="37" spans="2:30" ht="18" x14ac:dyDescent="0.35">
      <c r="B37" s="43" t="s">
        <v>268</v>
      </c>
      <c r="C37" s="7">
        <f t="shared" si="1"/>
        <v>10686.374613634727</v>
      </c>
      <c r="D37" s="244">
        <v>6791.8287918606893</v>
      </c>
      <c r="E37" s="244">
        <v>1730.5971397993537</v>
      </c>
      <c r="F37" s="244">
        <v>2104.4174203150351</v>
      </c>
      <c r="G37" s="7">
        <f t="shared" ref="G37" si="2">P37*1000/$Q$33/$R$33</f>
        <v>2393.2243373722222</v>
      </c>
      <c r="H37" s="245">
        <v>0</v>
      </c>
      <c r="J37" s="96" t="s">
        <v>269</v>
      </c>
      <c r="K37" s="207">
        <v>8.4960000000000004</v>
      </c>
      <c r="L37" s="207">
        <v>5.0410000000000004</v>
      </c>
      <c r="P37">
        <v>56557.857423665337</v>
      </c>
      <c r="V37" t="s">
        <v>117</v>
      </c>
      <c r="W37" s="243">
        <v>0.11330104160983365</v>
      </c>
      <c r="X37" s="243">
        <v>0.19031613005496251</v>
      </c>
      <c r="Y37" s="243">
        <v>0.25483300429891104</v>
      </c>
      <c r="Z37" s="243">
        <v>0.25842225864674229</v>
      </c>
      <c r="AA37" s="243">
        <v>2.558560455590976</v>
      </c>
      <c r="AB37" s="243">
        <v>2.5497676131118792</v>
      </c>
      <c r="AC37" s="243">
        <v>0.1950916371934821</v>
      </c>
      <c r="AD37" s="243">
        <v>9.3126309399532592E-2</v>
      </c>
    </row>
    <row r="38" spans="2:30" ht="18" x14ac:dyDescent="0.35">
      <c r="B38" s="107" t="s">
        <v>270</v>
      </c>
      <c r="C38" s="272">
        <f>C33*EF_Tables!$C$69+C34*EF_Tables!$C$70+C35*EF_Tables!$C$67+C36*EF_Tables!$C$68+C37</f>
        <v>14838.593756002039</v>
      </c>
      <c r="D38" s="272">
        <f>D33*EF_Tables!$C$69+D34*EF_Tables!$C$70+D35*EF_Tables!$C$67+D36*EF_Tables!$C$68+D37</f>
        <v>13811.318482120147</v>
      </c>
      <c r="E38" s="272">
        <f>E33*EF_Tables!$C$69+E34*EF_Tables!$C$70+E35*EF_Tables!$C$67+E36*EF_Tables!$C$68+E37</f>
        <v>5498.7965272869769</v>
      </c>
      <c r="F38" s="272">
        <f>F33*EF_Tables!$C$69+F34*EF_Tables!$C$70+F35*EF_Tables!$C$67+F36*EF_Tables!$C$68+F37</f>
        <v>2241.1589828813258</v>
      </c>
      <c r="G38" s="272">
        <f>G33*EF_Tables!$C$69+G34*EF_Tables!$C$70+G35*EF_Tables!$C$67+G36*EF_Tables!$C$68+G37</f>
        <v>2578.1611129412486</v>
      </c>
      <c r="H38" s="279">
        <f>H33*EF_Tables!$C$69+H34*EF_Tables!$C$70+H35*EF_Tables!$C$67+H36*EF_Tables!$C$68+H37</f>
        <v>0</v>
      </c>
      <c r="J38" s="96" t="s">
        <v>271</v>
      </c>
      <c r="K38" s="207">
        <v>8.4960000000000004</v>
      </c>
      <c r="L38" s="207">
        <v>5.0410000000000004</v>
      </c>
      <c r="V38" t="s">
        <v>118</v>
      </c>
      <c r="W38" s="243">
        <v>6173.0623384974851</v>
      </c>
      <c r="X38" s="243">
        <v>8258.0016063917228</v>
      </c>
      <c r="Y38" s="243">
        <v>12231.592282072908</v>
      </c>
      <c r="Z38" s="243">
        <v>12149.341715684384</v>
      </c>
      <c r="AA38" s="243">
        <v>14333.630289297029</v>
      </c>
      <c r="AB38" s="243">
        <v>14248.6216224405</v>
      </c>
      <c r="AC38" s="243">
        <v>10521.5451989552</v>
      </c>
      <c r="AD38" s="243">
        <v>4518.2507250080398</v>
      </c>
    </row>
    <row r="39" spans="2:30" x14ac:dyDescent="0.25">
      <c r="J39" s="96" t="s">
        <v>272</v>
      </c>
      <c r="K39" s="207">
        <v>0.26856561546286878</v>
      </c>
      <c r="L39" s="207">
        <v>0.26856561546286878</v>
      </c>
      <c r="V39" s="223" t="s">
        <v>273</v>
      </c>
      <c r="W39" s="243">
        <v>6199.3752663133155</v>
      </c>
      <c r="X39" s="243">
        <v>8323.3617078641673</v>
      </c>
      <c r="Y39" s="243">
        <v>12321.825111992403</v>
      </c>
      <c r="Z39" s="243">
        <v>12246.086707809285</v>
      </c>
      <c r="AA39" s="243">
        <v>14432.169088650957</v>
      </c>
      <c r="AB39" s="243">
        <v>14353.206201111163</v>
      </c>
      <c r="AC39" s="243">
        <v>10549.765768664318</v>
      </c>
      <c r="AD39" s="243">
        <v>4529.1650650288693</v>
      </c>
    </row>
    <row r="40" spans="2:30" ht="26.25" x14ac:dyDescent="0.25">
      <c r="B40" s="220"/>
      <c r="C40" s="227" t="s">
        <v>274</v>
      </c>
      <c r="J40" s="96" t="s">
        <v>275</v>
      </c>
      <c r="K40" s="207">
        <v>1.6992000000000003</v>
      </c>
      <c r="L40" s="207">
        <v>4.7889500000000007</v>
      </c>
      <c r="V40" s="223" t="s">
        <v>276</v>
      </c>
      <c r="W40" s="243">
        <v>9927.1236787980088</v>
      </c>
      <c r="X40" s="243">
        <v>13062.131937172491</v>
      </c>
      <c r="Y40" s="243">
        <v>13718.769455923491</v>
      </c>
      <c r="Z40" s="243">
        <v>13804.752730451166</v>
      </c>
      <c r="AA40" s="243">
        <v>16587.015532175657</v>
      </c>
      <c r="AB40" s="243">
        <v>16655.140338178302</v>
      </c>
      <c r="AC40" s="243">
        <v>11609.923577377862</v>
      </c>
      <c r="AD40" s="243">
        <v>4848.7516212431501</v>
      </c>
    </row>
    <row r="41" spans="2:30" x14ac:dyDescent="0.25">
      <c r="B41" s="221" t="s">
        <v>277</v>
      </c>
      <c r="C41" s="228">
        <v>1</v>
      </c>
      <c r="J41" s="96" t="s">
        <v>278</v>
      </c>
      <c r="K41" s="207">
        <v>3.636288</v>
      </c>
      <c r="L41" s="207">
        <v>0.25205</v>
      </c>
      <c r="W41" s="243"/>
      <c r="X41" s="243"/>
      <c r="Y41" s="243"/>
      <c r="Z41" s="243"/>
      <c r="AA41" s="243"/>
      <c r="AB41" s="243"/>
      <c r="AC41" s="243"/>
      <c r="AD41" s="243"/>
    </row>
    <row r="42" spans="2:30" x14ac:dyDescent="0.25">
      <c r="B42" s="222" t="s">
        <v>279</v>
      </c>
      <c r="C42" s="229">
        <v>91</v>
      </c>
      <c r="J42" s="96" t="s">
        <v>116</v>
      </c>
      <c r="K42" s="207">
        <v>445.95800000000003</v>
      </c>
      <c r="L42" s="207">
        <v>31.587</v>
      </c>
    </row>
    <row r="43" spans="2:30" x14ac:dyDescent="0.25">
      <c r="J43" s="96" t="s">
        <v>117</v>
      </c>
      <c r="K43" s="207">
        <v>0.86699999999999999</v>
      </c>
      <c r="L43" s="207">
        <v>1.1000000000000001</v>
      </c>
    </row>
    <row r="44" spans="2:30" x14ac:dyDescent="0.25">
      <c r="J44" s="24" t="s">
        <v>118</v>
      </c>
      <c r="K44" s="208">
        <v>57561.09864850797</v>
      </c>
      <c r="L44" s="208">
        <v>59186.893410412733</v>
      </c>
    </row>
    <row r="45" spans="2:30" x14ac:dyDescent="0.25">
      <c r="J45" s="24" t="s">
        <v>280</v>
      </c>
      <c r="K45" s="208">
        <f>K34*$C$69+K35*$C$70+K42*44/16+K44</f>
        <v>59412.682265174633</v>
      </c>
      <c r="L45" s="208">
        <f>L34*$C$69+L35*$C$70+L42*44/16+L44</f>
        <v>59412.682265174641</v>
      </c>
      <c r="U45" s="223"/>
    </row>
    <row r="46" spans="2:30" ht="15.75" x14ac:dyDescent="0.25">
      <c r="B46" s="58" t="s">
        <v>281</v>
      </c>
      <c r="U46" s="223"/>
    </row>
    <row r="47" spans="2:30" ht="28.15" customHeight="1" x14ac:dyDescent="0.25">
      <c r="B47" s="39"/>
      <c r="C47" s="387" t="s">
        <v>282</v>
      </c>
      <c r="D47" s="388"/>
      <c r="E47" s="388"/>
      <c r="F47" s="388"/>
      <c r="G47" s="388"/>
      <c r="H47" s="388"/>
      <c r="I47" s="388"/>
      <c r="J47" s="388"/>
      <c r="K47" s="388"/>
      <c r="L47" s="388"/>
      <c r="M47" s="388"/>
      <c r="N47" s="389"/>
      <c r="O47" s="387" t="s">
        <v>283</v>
      </c>
      <c r="P47" s="388"/>
      <c r="Q47" s="388"/>
      <c r="R47" s="388"/>
      <c r="S47" s="333"/>
      <c r="T47" s="113" t="s">
        <v>284</v>
      </c>
      <c r="U47" s="223"/>
      <c r="V47" s="223"/>
    </row>
    <row r="48" spans="2:30" ht="14.45" customHeight="1" x14ac:dyDescent="0.25">
      <c r="B48" s="40"/>
      <c r="C48" s="387" t="s">
        <v>285</v>
      </c>
      <c r="D48" s="388"/>
      <c r="E48" s="388"/>
      <c r="F48" s="388"/>
      <c r="G48" s="388"/>
      <c r="H48" s="388"/>
      <c r="I48" s="388"/>
      <c r="J48" s="388"/>
      <c r="K48" s="388"/>
      <c r="L48" s="388"/>
      <c r="M48" s="388"/>
      <c r="N48" s="389"/>
      <c r="O48" s="387" t="s">
        <v>285</v>
      </c>
      <c r="P48" s="388"/>
      <c r="Q48" s="388"/>
      <c r="R48" s="388"/>
      <c r="S48" s="333"/>
      <c r="T48" s="114" t="s">
        <v>286</v>
      </c>
      <c r="U48" s="223"/>
      <c r="V48" s="223"/>
    </row>
    <row r="49" spans="2:25" ht="51" x14ac:dyDescent="0.25">
      <c r="B49" s="44"/>
      <c r="C49" s="45" t="s">
        <v>287</v>
      </c>
      <c r="D49" s="46" t="s">
        <v>288</v>
      </c>
      <c r="E49" s="46" t="s">
        <v>289</v>
      </c>
      <c r="F49" s="46" t="s">
        <v>290</v>
      </c>
      <c r="G49" s="46" t="s">
        <v>291</v>
      </c>
      <c r="H49" s="46" t="s">
        <v>292</v>
      </c>
      <c r="I49" s="46" t="s">
        <v>293</v>
      </c>
      <c r="J49" s="46" t="s">
        <v>294</v>
      </c>
      <c r="K49" s="46" t="s">
        <v>295</v>
      </c>
      <c r="L49" s="46" t="s">
        <v>296</v>
      </c>
      <c r="M49" s="46" t="s">
        <v>297</v>
      </c>
      <c r="N49" s="47" t="s">
        <v>298</v>
      </c>
      <c r="O49" s="115" t="s">
        <v>299</v>
      </c>
      <c r="P49" s="116" t="s">
        <v>300</v>
      </c>
      <c r="Q49" s="116" t="s">
        <v>301</v>
      </c>
      <c r="R49" s="116" t="s">
        <v>302</v>
      </c>
      <c r="S49" s="116" t="s">
        <v>303</v>
      </c>
      <c r="T49" s="117" t="s">
        <v>140</v>
      </c>
      <c r="U49" s="223"/>
      <c r="V49" s="223"/>
    </row>
    <row r="50" spans="2:25" x14ac:dyDescent="0.25">
      <c r="B50" s="40" t="s">
        <v>113</v>
      </c>
      <c r="C50" s="48">
        <v>8.9999999999999993E-3</v>
      </c>
      <c r="D50" s="49">
        <v>1.0999999999999999E-2</v>
      </c>
      <c r="E50" s="49">
        <v>2E-3</v>
      </c>
      <c r="F50" s="49">
        <v>3.3000000000000002E-2</v>
      </c>
      <c r="G50" s="49">
        <v>1.0999999999999999E-2</v>
      </c>
      <c r="H50" s="49">
        <v>2E-3</v>
      </c>
      <c r="I50" s="49">
        <v>0.97299999999999998</v>
      </c>
      <c r="J50" s="49">
        <v>1.4999999999999999E-2</v>
      </c>
      <c r="K50" s="49">
        <v>8.9999999999999998E-4</v>
      </c>
      <c r="L50" s="49">
        <v>0.13100000000000001</v>
      </c>
      <c r="M50" s="49">
        <v>7.0000000000000007E-2</v>
      </c>
      <c r="N50" s="50">
        <f>K34/$E$20/1000000*$G$95</f>
        <v>0.62193224729662755</v>
      </c>
      <c r="O50" s="118" cm="1">
        <f t="array" ref="O50">MMULT($C50:$E50,$D$6:$D$8)</f>
        <v>8.4629999999999983E-3</v>
      </c>
      <c r="P50" s="71" cm="1">
        <f t="array" ref="P50">MMULT($F50:$I50,$D$10:$D$13)</f>
        <v>1.496200000000001E-2</v>
      </c>
      <c r="Q50" s="71" cm="1">
        <f t="array" ref="Q50">MMULT($J50:$K50,$D$15:$D$16)</f>
        <v>1.4999999999999999E-2</v>
      </c>
      <c r="R50" s="71" cm="1">
        <f t="array" ref="R50">MMULT($L50:$M50,$D$18:$D$19)</f>
        <v>0.13100000000000001</v>
      </c>
      <c r="S50" s="71">
        <f>N50</f>
        <v>0.62193224729662755</v>
      </c>
      <c r="T50" s="119">
        <f>O50*$C$5+$P50*$C$9+$Q50*$C$14+$R50*$C$17+S50*$C$20</f>
        <v>1.384393831419584E-3</v>
      </c>
      <c r="U50" s="274"/>
      <c r="V50" s="274"/>
      <c r="W50" s="274"/>
      <c r="X50" s="274"/>
      <c r="Y50" s="274"/>
    </row>
    <row r="51" spans="2:25" x14ac:dyDescent="0.25">
      <c r="B51" s="40" t="s">
        <v>114</v>
      </c>
      <c r="C51" s="48">
        <v>0.18099999999999999</v>
      </c>
      <c r="D51" s="49">
        <v>0.03</v>
      </c>
      <c r="E51" s="49">
        <v>2.1000000000000001E-2</v>
      </c>
      <c r="F51" s="49">
        <v>0.495</v>
      </c>
      <c r="G51" s="49">
        <v>0.42899999999999999</v>
      </c>
      <c r="H51" s="49">
        <v>9.2999999999999999E-2</v>
      </c>
      <c r="I51" s="49">
        <v>3.347</v>
      </c>
      <c r="J51" s="49">
        <v>0.127</v>
      </c>
      <c r="K51" s="49">
        <v>1.5100000000000001E-2</v>
      </c>
      <c r="L51" s="49">
        <v>4.6139999999999999</v>
      </c>
      <c r="M51" s="49">
        <v>7.0999999999999994E-2</v>
      </c>
      <c r="N51" s="50">
        <f t="shared" ref="N51:N60" si="3">K35/$E$20/1000000*$G$95</f>
        <v>2.7128212283517925</v>
      </c>
      <c r="O51" s="118" cm="1">
        <f t="array" ref="O51">MMULT($C51:$E51,$D$6:$D$8)</f>
        <v>0.13823499999999997</v>
      </c>
      <c r="P51" s="71" cm="1">
        <f t="array" ref="P51">MMULT($F51:$I51,$D$10:$D$13)</f>
        <v>0.16561000000000003</v>
      </c>
      <c r="Q51" s="71" cm="1">
        <f t="array" ref="Q51">MMULT($J51:$K51,$D$15:$D$16)</f>
        <v>0.127</v>
      </c>
      <c r="R51" s="71" cm="1">
        <f t="array" ref="R51">MMULT($L51:$M51,$D$18:$D$19)</f>
        <v>4.6139999999999999</v>
      </c>
      <c r="S51" s="71">
        <f>N51</f>
        <v>2.7128212283517925</v>
      </c>
      <c r="T51" s="120">
        <f t="shared" ref="T51:T59" si="4">O51*$C$5+$P51*$C$9+$Q51*$C$14+$R51*$C$17+S51*$C$20</f>
        <v>1.5323450235356048E-2</v>
      </c>
      <c r="U51" s="274"/>
      <c r="V51" s="274"/>
      <c r="W51" s="274"/>
      <c r="X51" s="274"/>
      <c r="Y51" s="274"/>
    </row>
    <row r="52" spans="2:25" x14ac:dyDescent="0.25">
      <c r="B52" s="40" t="s">
        <v>267</v>
      </c>
      <c r="C52" s="48">
        <v>7.8410000000000002</v>
      </c>
      <c r="D52" s="49">
        <v>3.5510000000000002</v>
      </c>
      <c r="E52" s="49">
        <v>0.83099999999999996</v>
      </c>
      <c r="F52" s="49">
        <v>0.42699999999999999</v>
      </c>
      <c r="G52" s="49">
        <v>0.186</v>
      </c>
      <c r="H52" s="49">
        <v>8.4000000000000005E-2</v>
      </c>
      <c r="I52" s="49">
        <v>3.7050000000000001</v>
      </c>
      <c r="J52" s="49">
        <v>1.4930000000000001</v>
      </c>
      <c r="K52" s="49">
        <v>0.10150000000000001</v>
      </c>
      <c r="L52" s="49">
        <v>2.81</v>
      </c>
      <c r="M52" s="49">
        <v>7.8E-2</v>
      </c>
      <c r="N52" s="50">
        <f t="shared" si="3"/>
        <v>0.19973923324687307</v>
      </c>
      <c r="O52" s="118" cm="1">
        <f t="array" ref="O52">MMULT($C52:$E52,$D$6:$D$8)</f>
        <v>6.327840000000001</v>
      </c>
      <c r="P52" s="71" cm="1">
        <f t="array" ref="P52">MMULT($F52:$I52,$D$10:$D$13)</f>
        <v>0.14914900000000006</v>
      </c>
      <c r="Q52" s="71" cm="1">
        <f t="array" ref="Q52">MMULT($J52:$K52,$D$15:$D$16)</f>
        <v>1.4930000000000001</v>
      </c>
      <c r="R52" s="71" cm="1">
        <f t="array" ref="R52">MMULT($L52:$M52,$D$18:$D$19)</f>
        <v>2.81</v>
      </c>
      <c r="S52" s="71">
        <f t="shared" ref="S52:S59" si="5">N52</f>
        <v>0.19973923324687307</v>
      </c>
      <c r="T52" s="120">
        <f t="shared" si="4"/>
        <v>1.3800357944285488E-2</v>
      </c>
      <c r="U52" s="274"/>
      <c r="V52" s="274"/>
      <c r="W52" s="274"/>
      <c r="X52" s="274"/>
      <c r="Y52" s="274"/>
    </row>
    <row r="53" spans="2:25" x14ac:dyDescent="0.25">
      <c r="B53" s="40" t="s">
        <v>269</v>
      </c>
      <c r="C53" s="48">
        <v>9.6000000000000002E-2</v>
      </c>
      <c r="D53" s="49">
        <v>0.01</v>
      </c>
      <c r="E53" s="49">
        <v>0.28000000000000003</v>
      </c>
      <c r="F53" s="49">
        <v>4.4999999999999998E-2</v>
      </c>
      <c r="G53" s="49">
        <v>3.6999999999999998E-2</v>
      </c>
      <c r="H53" s="49">
        <v>1E-3</v>
      </c>
      <c r="I53" s="49">
        <v>0.41399999999999998</v>
      </c>
      <c r="J53" s="49">
        <v>0.39900000000000002</v>
      </c>
      <c r="K53" s="49">
        <v>1.6964999999999999</v>
      </c>
      <c r="L53" s="49">
        <v>2.899</v>
      </c>
      <c r="M53" s="49">
        <v>2.4E-2</v>
      </c>
      <c r="N53" s="50">
        <f t="shared" si="3"/>
        <v>8.4271963334430836E-2</v>
      </c>
      <c r="O53" s="118" cm="1">
        <f t="array" ref="O53">MMULT($C53:$E53,$D$6:$D$8)</f>
        <v>0.104934</v>
      </c>
      <c r="P53" s="71" cm="1">
        <f t="array" ref="P53">MMULT($F53:$I53,$D$10:$D$13)</f>
        <v>9.5470000000000034E-3</v>
      </c>
      <c r="Q53" s="71" cm="1">
        <f t="array" ref="Q53">MMULT($J53:$K53,$D$15:$D$16)</f>
        <v>0.39900000000000002</v>
      </c>
      <c r="R53" s="71" cm="1">
        <f t="array" ref="R53">MMULT($L53:$M53,$D$18:$D$19)</f>
        <v>2.899</v>
      </c>
      <c r="S53" s="71">
        <f t="shared" si="5"/>
        <v>8.4271963334430836E-2</v>
      </c>
      <c r="T53" s="120">
        <f t="shared" si="4"/>
        <v>8.8335836843755943E-4</v>
      </c>
      <c r="U53" s="274"/>
      <c r="V53" s="274"/>
      <c r="W53" s="274"/>
      <c r="X53" s="274"/>
      <c r="Y53" s="274"/>
    </row>
    <row r="54" spans="2:25" x14ac:dyDescent="0.25">
      <c r="B54" s="40" t="s">
        <v>271</v>
      </c>
      <c r="C54" s="48">
        <v>6.7000000000000004E-2</v>
      </c>
      <c r="D54" s="49">
        <v>0.01</v>
      </c>
      <c r="E54" s="49">
        <v>6.7000000000000004E-2</v>
      </c>
      <c r="F54" s="49">
        <v>4.4999999999999998E-2</v>
      </c>
      <c r="G54" s="49">
        <v>3.6999999999999998E-2</v>
      </c>
      <c r="H54" s="49">
        <v>1E-3</v>
      </c>
      <c r="I54" s="49">
        <v>0.41399999999999998</v>
      </c>
      <c r="J54" s="49">
        <v>0.247</v>
      </c>
      <c r="K54" s="49">
        <v>0.4945</v>
      </c>
      <c r="L54" s="49">
        <v>2.0529999999999999</v>
      </c>
      <c r="M54" s="49">
        <v>1.2E-2</v>
      </c>
      <c r="N54" s="50">
        <f t="shared" si="3"/>
        <v>8.4271963334430836E-2</v>
      </c>
      <c r="O54" s="118" cm="1">
        <f t="array" ref="O54">MMULT($C54:$E54,$D$6:$D$8)</f>
        <v>5.8165000000000008E-2</v>
      </c>
      <c r="P54" s="71" cm="1">
        <f t="array" ref="P54">MMULT($F54:$I54,$D$10:$D$13)</f>
        <v>9.5470000000000034E-3</v>
      </c>
      <c r="Q54" s="71" cm="1">
        <f t="array" ref="Q54">MMULT($J54:$K54,$D$15:$D$16)</f>
        <v>0.247</v>
      </c>
      <c r="R54" s="71" cm="1">
        <f t="array" ref="R54">MMULT($L54:$M54,$D$18:$D$19)</f>
        <v>2.0529999999999999</v>
      </c>
      <c r="S54" s="71">
        <f t="shared" si="5"/>
        <v>8.4271963334430836E-2</v>
      </c>
      <c r="T54" s="120">
        <f t="shared" si="4"/>
        <v>8.8335836843755943E-4</v>
      </c>
      <c r="U54" s="274"/>
      <c r="V54" s="274"/>
      <c r="W54" s="274"/>
      <c r="X54" s="274"/>
      <c r="Y54" s="274"/>
    </row>
    <row r="55" spans="2:25" x14ac:dyDescent="0.25">
      <c r="B55" s="40" t="s">
        <v>272</v>
      </c>
      <c r="C55" s="48">
        <v>7.4409999999999998</v>
      </c>
      <c r="D55" s="49">
        <v>0.28699999999999998</v>
      </c>
      <c r="E55" s="49">
        <v>8.7999999999999995E-2</v>
      </c>
      <c r="F55" s="49">
        <v>8.0000000000000002E-3</v>
      </c>
      <c r="G55" s="49">
        <v>4.0000000000000001E-3</v>
      </c>
      <c r="H55" s="49">
        <v>4.0000000000000001E-3</v>
      </c>
      <c r="I55" s="49">
        <v>8.9999999999999993E-3</v>
      </c>
      <c r="J55" s="49">
        <v>1.0309999999999999</v>
      </c>
      <c r="K55" s="49">
        <v>3.5099999999999999E-2</v>
      </c>
      <c r="L55" s="49">
        <v>0.63377406125623914</v>
      </c>
      <c r="M55" s="49">
        <v>0.35808234460977512</v>
      </c>
      <c r="N55" s="50">
        <f t="shared" si="3"/>
        <v>2.6639067442532638E-3</v>
      </c>
      <c r="O55" s="118" cm="1">
        <f t="array" ref="O55">MMULT($C55:$E55,$D$6:$D$8)</f>
        <v>5.4424169999999989</v>
      </c>
      <c r="P55" s="71" cm="1">
        <f t="array" ref="P55">MMULT($F55:$I55,$D$10:$D$13)</f>
        <v>4.3110000000000006E-3</v>
      </c>
      <c r="Q55" s="71" cm="1">
        <f t="array" ref="Q55">MMULT($J55:$K55,$D$15:$D$16)</f>
        <v>1.0309999999999999</v>
      </c>
      <c r="R55" s="71" cm="1">
        <f t="array" ref="R55">MMULT($L55:$M55,$D$18:$D$19)</f>
        <v>0.63377406125623914</v>
      </c>
      <c r="S55" s="71">
        <f t="shared" si="5"/>
        <v>2.6639067442532638E-3</v>
      </c>
      <c r="T55" s="120">
        <f t="shared" si="4"/>
        <v>3.9888529656796038E-4</v>
      </c>
      <c r="U55" s="274"/>
      <c r="V55" s="274"/>
      <c r="W55" s="274"/>
      <c r="X55" s="274"/>
      <c r="Y55" s="274"/>
    </row>
    <row r="56" spans="2:25" x14ac:dyDescent="0.25">
      <c r="B56" s="40" t="s">
        <v>275</v>
      </c>
      <c r="C56" s="48">
        <v>4.2477999999999995E-3</v>
      </c>
      <c r="D56" s="49">
        <v>1.5E-3</v>
      </c>
      <c r="E56" s="49">
        <v>4.0200000000000001E-3</v>
      </c>
      <c r="F56" s="49">
        <v>7.4249999999999993E-3</v>
      </c>
      <c r="G56" s="49">
        <v>1.073E-3</v>
      </c>
      <c r="H56" s="49">
        <v>2.8999999999999997E-5</v>
      </c>
      <c r="I56" s="49">
        <v>8.2799999999999999E-2</v>
      </c>
      <c r="J56" s="49">
        <v>1.0621E-2</v>
      </c>
      <c r="K56" s="49">
        <v>2.1263500000000001E-2</v>
      </c>
      <c r="L56" s="49">
        <v>0.28331400000000001</v>
      </c>
      <c r="M56" s="49">
        <v>1.6560000000000004E-3</v>
      </c>
      <c r="N56" s="50">
        <f t="shared" si="3"/>
        <v>1.6854392666886167E-2</v>
      </c>
      <c r="O56" s="118" cm="1">
        <f t="array" ref="O56">MMULT($C56:$E56,$D$6:$D$8)</f>
        <v>3.7943271999999998E-3</v>
      </c>
      <c r="P56" s="71" cm="1">
        <f t="array" ref="P56">MMULT($F56:$I56,$D$10:$D$13)</f>
        <v>1.4472770000000007E-3</v>
      </c>
      <c r="Q56" s="71" cm="1">
        <f t="array" ref="Q56">MMULT($J56:$K56,$D$15:$D$16)</f>
        <v>1.0621E-2</v>
      </c>
      <c r="R56" s="71" cm="1">
        <f t="array" ref="R56">MMULT($L56:$M56,$D$18:$D$19)</f>
        <v>0.28331400000000001</v>
      </c>
      <c r="S56" s="71">
        <f t="shared" si="5"/>
        <v>1.6854392666886167E-2</v>
      </c>
      <c r="T56" s="120">
        <f t="shared" si="4"/>
        <v>1.3391266883808588E-4</v>
      </c>
      <c r="U56" s="274"/>
      <c r="V56" s="274"/>
      <c r="W56" s="274"/>
      <c r="X56" s="274"/>
      <c r="Y56" s="274"/>
    </row>
    <row r="57" spans="2:25" x14ac:dyDescent="0.25">
      <c r="B57" s="40" t="s">
        <v>278</v>
      </c>
      <c r="C57" s="48">
        <v>2.9480000000000005E-3</v>
      </c>
      <c r="D57" s="49">
        <v>3.9000000000000003E-3</v>
      </c>
      <c r="E57" s="49">
        <v>2.6800000000000001E-3</v>
      </c>
      <c r="F57" s="49">
        <v>1.9259999999999996E-2</v>
      </c>
      <c r="G57" s="49">
        <v>2.5160000000000002E-2</v>
      </c>
      <c r="H57" s="49">
        <v>6.8000000000000005E-4</v>
      </c>
      <c r="I57" s="49">
        <v>0.17719199999999996</v>
      </c>
      <c r="J57" s="49">
        <v>2.0006999999999997E-2</v>
      </c>
      <c r="K57" s="49">
        <v>4.00545E-2</v>
      </c>
      <c r="L57" s="49">
        <v>0.66927800000000004</v>
      </c>
      <c r="M57" s="49">
        <v>3.9120000000000005E-3</v>
      </c>
      <c r="N57" s="50">
        <f t="shared" si="3"/>
        <v>3.6068400307136393E-2</v>
      </c>
      <c r="O57" s="118" cm="1">
        <f t="array" ref="O57">MMULT($C57:$E57,$D$6:$D$8)</f>
        <v>3.0631320000000005E-3</v>
      </c>
      <c r="P57" s="71" cm="1">
        <f t="array" ref="P57">MMULT($F57:$I57,$D$10:$D$13)</f>
        <v>4.6185920000000012E-3</v>
      </c>
      <c r="Q57" s="71" cm="1">
        <f t="array" ref="Q57">MMULT($J57:$K57,$D$15:$D$16)</f>
        <v>2.0006999999999997E-2</v>
      </c>
      <c r="R57" s="71" cm="1">
        <f t="array" ref="R57">MMULT($L57:$M57,$D$18:$D$19)</f>
        <v>0.66927800000000004</v>
      </c>
      <c r="S57" s="71">
        <f t="shared" si="5"/>
        <v>3.6068400307136393E-2</v>
      </c>
      <c r="T57" s="120">
        <f t="shared" si="4"/>
        <v>4.273459614118324E-4</v>
      </c>
      <c r="U57" s="274"/>
      <c r="V57" s="274"/>
      <c r="W57" s="274"/>
      <c r="X57" s="274"/>
      <c r="Y57" s="274"/>
    </row>
    <row r="58" spans="2:25" x14ac:dyDescent="0.25">
      <c r="B58" s="40" t="s">
        <v>116</v>
      </c>
      <c r="C58" s="48">
        <v>3.2000000000000001E-2</v>
      </c>
      <c r="D58" s="49">
        <v>2.8000000000000001E-2</v>
      </c>
      <c r="E58" s="49">
        <v>3.9E-2</v>
      </c>
      <c r="F58" s="49">
        <v>1.0999999999999999E-2</v>
      </c>
      <c r="G58" s="49">
        <v>1.0999999999999999E-2</v>
      </c>
      <c r="H58" s="49">
        <v>7.0000000000000001E-3</v>
      </c>
      <c r="I58" s="49">
        <v>0.01</v>
      </c>
      <c r="J58" s="49">
        <v>0.01</v>
      </c>
      <c r="K58" s="49">
        <v>8.9999999999999993E-3</v>
      </c>
      <c r="L58" s="49">
        <v>0.47899999999999998</v>
      </c>
      <c r="M58" s="49">
        <v>3.04236075265867E-2</v>
      </c>
      <c r="N58" s="50">
        <f t="shared" si="3"/>
        <v>4.4234647157128189</v>
      </c>
      <c r="O58" s="118" cm="1">
        <f t="array" ref="O58">MMULT($C58:$E58,$D$6:$D$8)</f>
        <v>3.2226999999999999E-2</v>
      </c>
      <c r="P58" s="71" cm="1">
        <f t="array" ref="P58">MMULT($F58:$I58,$D$10:$D$13)</f>
        <v>7.4210000000000005E-3</v>
      </c>
      <c r="Q58" s="71" cm="1">
        <f t="array" ref="Q58">MMULT($J58:$K58,$D$15:$D$16)</f>
        <v>0.01</v>
      </c>
      <c r="R58" s="71" cm="1">
        <f t="array" ref="R58">MMULT($L58:$M58,$D$18:$D$19)</f>
        <v>0.47899999999999998</v>
      </c>
      <c r="S58" s="71">
        <f t="shared" si="5"/>
        <v>4.4234647157128189</v>
      </c>
      <c r="T58" s="120">
        <f t="shared" si="4"/>
        <v>6.8664527623076639E-4</v>
      </c>
      <c r="U58" s="274"/>
      <c r="V58" s="274"/>
      <c r="W58" s="274"/>
      <c r="X58" s="274"/>
      <c r="Y58" s="274"/>
    </row>
    <row r="59" spans="2:25" x14ac:dyDescent="0.25">
      <c r="B59" s="40" t="s">
        <v>117</v>
      </c>
      <c r="C59" s="48">
        <v>6.0000000000000001E-3</v>
      </c>
      <c r="D59" s="49">
        <v>6.0000000000000001E-3</v>
      </c>
      <c r="E59" s="49">
        <v>8.0000000000000002E-3</v>
      </c>
      <c r="F59" s="49">
        <v>1E-3</v>
      </c>
      <c r="G59" s="49">
        <v>1E-3</v>
      </c>
      <c r="H59" s="49">
        <v>1E-3</v>
      </c>
      <c r="I59" s="49">
        <v>1E-3</v>
      </c>
      <c r="J59" s="49">
        <v>1.6E-2</v>
      </c>
      <c r="K59" s="49">
        <v>1.35E-2</v>
      </c>
      <c r="L59" s="49">
        <v>6.4000000000000001E-2</v>
      </c>
      <c r="M59" s="49">
        <v>8.7287343019349206E-2</v>
      </c>
      <c r="N59" s="50">
        <f t="shared" si="3"/>
        <v>8.5997872188031468E-3</v>
      </c>
      <c r="O59" s="118" cm="1">
        <f t="array" ref="O59">MMULT($C59:$E59,$D$6:$D$8)</f>
        <v>6.2420000000000002E-3</v>
      </c>
      <c r="P59" s="71" cm="1">
        <f t="array" ref="P59">MMULT($F59:$I59,$D$10:$D$13)</f>
        <v>1E-3</v>
      </c>
      <c r="Q59" s="71" cm="1">
        <f t="array" ref="Q59">MMULT($J59:$K59,$D$15:$D$16)</f>
        <v>1.6E-2</v>
      </c>
      <c r="R59" s="71" cm="1">
        <f t="array" ref="R59">MMULT($L59:$M59,$D$18:$D$19)</f>
        <v>6.4000000000000001E-2</v>
      </c>
      <c r="S59" s="71">
        <f t="shared" si="5"/>
        <v>8.5997872188031468E-3</v>
      </c>
      <c r="T59" s="120">
        <f t="shared" si="4"/>
        <v>9.2527324650419941E-5</v>
      </c>
      <c r="U59" s="274"/>
      <c r="V59" s="274"/>
      <c r="W59" s="274"/>
      <c r="X59" s="274"/>
      <c r="Y59" s="274"/>
    </row>
    <row r="60" spans="2:25" x14ac:dyDescent="0.25">
      <c r="B60" s="40" t="s">
        <v>304</v>
      </c>
      <c r="C60" s="51">
        <v>855.9688739260248</v>
      </c>
      <c r="D60" s="52">
        <v>744.22416482654103</v>
      </c>
      <c r="E60" s="52">
        <v>1051.7216031865719</v>
      </c>
      <c r="F60" s="52">
        <v>632.67068653582623</v>
      </c>
      <c r="G60" s="52">
        <v>617.34923144029506</v>
      </c>
      <c r="H60" s="52">
        <v>396.55454378256945</v>
      </c>
      <c r="I60" s="52">
        <v>580.1592840421863</v>
      </c>
      <c r="J60" s="52">
        <v>983.61791622567773</v>
      </c>
      <c r="K60" s="52">
        <v>853.36070689601331</v>
      </c>
      <c r="L60" s="52">
        <v>1452.1371789592502</v>
      </c>
      <c r="M60" s="52">
        <v>825.11560228651626</v>
      </c>
      <c r="N60" s="53">
        <f t="shared" si="3"/>
        <v>570.94948149677725</v>
      </c>
      <c r="O60" s="118" cm="1">
        <f t="array" ref="O60">MMULT($C60:$E60,$D$6:$D$8)</f>
        <v>862.33452425613109</v>
      </c>
      <c r="P60" s="71" cm="1">
        <f t="array" ref="P60">MMULT($F60:$I60,$D$10:$D$13)</f>
        <v>420.97185375433861</v>
      </c>
      <c r="Q60" s="71" cm="1">
        <f t="array" ref="Q60">MMULT($J60:$K60,$D$15:$D$16)</f>
        <v>983.61791622567773</v>
      </c>
      <c r="R60" s="71">
        <f>($L60+$L$61)*$D$18+($M$60+M$61)*$D$19</f>
        <v>-8.9761047619047076</v>
      </c>
      <c r="S60" s="71">
        <f>SUM(N60:N61)</f>
        <v>-18.365888259694771</v>
      </c>
      <c r="T60" s="120">
        <f>O60*$C$5+$P60*$C$9+$Q60*$C$14+$R60*$C$17+S60*$C$20+$C$42*$D$24*$C$41*$C$22</f>
        <v>38.951399381016792</v>
      </c>
      <c r="U60" s="274"/>
      <c r="V60" s="274"/>
      <c r="W60" s="274"/>
      <c r="X60" s="274"/>
      <c r="Y60" s="274"/>
    </row>
    <row r="61" spans="2:25" x14ac:dyDescent="0.25">
      <c r="B61" s="24"/>
      <c r="C61" s="54"/>
      <c r="D61" s="55"/>
      <c r="E61" s="55"/>
      <c r="F61" s="55"/>
      <c r="G61" s="55"/>
      <c r="H61" s="55"/>
      <c r="I61" s="55"/>
      <c r="J61" s="55"/>
      <c r="K61" s="55"/>
      <c r="L61" s="55">
        <v>-1461.1132837211549</v>
      </c>
      <c r="M61" s="55">
        <v>-825.52900530245245</v>
      </c>
      <c r="N61" s="56">
        <f>-((L34*$G$66+L35*$G$67+L42*$G$68)/$G$69+$L$44)/$E$20/1000000*$G$95</f>
        <v>-589.31536975647202</v>
      </c>
      <c r="O61" s="121"/>
      <c r="P61" s="122"/>
      <c r="Q61" s="122"/>
      <c r="R61" s="122"/>
      <c r="S61" s="122"/>
      <c r="T61" s="123"/>
    </row>
    <row r="62" spans="2:25" x14ac:dyDescent="0.25">
      <c r="B62" s="105" t="s">
        <v>305</v>
      </c>
      <c r="C62" s="106"/>
      <c r="D62" s="106"/>
      <c r="E62" s="106"/>
      <c r="F62" s="106"/>
      <c r="G62" s="106"/>
      <c r="H62" s="106"/>
      <c r="I62" s="106"/>
      <c r="J62" s="106"/>
      <c r="K62" s="106"/>
      <c r="L62" s="106"/>
      <c r="M62" s="106"/>
      <c r="N62" s="106"/>
      <c r="O62" s="108">
        <f>O50*EF_Tables!$C$69+O51*EF_Tables!$C$70+O58*EF_Tables!$C$67+O59*EF_Tables!$C$68+O60</f>
        <v>865.24391803470257</v>
      </c>
      <c r="P62" s="108">
        <f>P50*EF_Tables!$C$69+P51*EF_Tables!$C$70+P58*EF_Tables!$C$67+P59*EF_Tables!$C$68+P60</f>
        <v>421.76225460671958</v>
      </c>
      <c r="Q62" s="108">
        <f>Q50*EF_Tables!$C$69+Q51*EF_Tables!$C$70+Q58*EF_Tables!$C$67+Q59*EF_Tables!$C$68+Q60</f>
        <v>988.88223765424914</v>
      </c>
      <c r="R62" s="108">
        <f>R50*EF_Tables!$C$69+R51*EF_Tables!$C$70+R58*EF_Tables!$C$67+R59*EF_Tables!$C$68+R60</f>
        <v>29.729750000000053</v>
      </c>
      <c r="S62" s="108">
        <f>S50*EF_Tables!$C$69+S51*EF_Tables!$C$70+S58*EF_Tables!$C$67+S59*EF_Tables!$C$68+S60</f>
        <v>100.98482651581348</v>
      </c>
      <c r="T62" s="124">
        <f>T50*EF_Tables!$C$69+T51*EF_Tables!$C$70+T58*EF_Tables!$C$67+T59*EF_Tables!$C$68+T60</f>
        <v>39.024533057289013</v>
      </c>
    </row>
    <row r="65" spans="2:9" ht="15.75" x14ac:dyDescent="0.25">
      <c r="B65" s="57" t="s">
        <v>306</v>
      </c>
      <c r="C65" s="59"/>
      <c r="D65" s="59"/>
      <c r="E65" s="59"/>
      <c r="F65" s="204" t="s">
        <v>307</v>
      </c>
    </row>
    <row r="66" spans="2:9" x14ac:dyDescent="0.25">
      <c r="B66" s="60" t="s">
        <v>118</v>
      </c>
      <c r="C66" s="61">
        <v>1</v>
      </c>
      <c r="F66" s="214" t="s">
        <v>308</v>
      </c>
      <c r="G66" s="215">
        <v>0.85</v>
      </c>
    </row>
    <row r="67" spans="2:9" x14ac:dyDescent="0.25">
      <c r="B67" s="62" t="s">
        <v>116</v>
      </c>
      <c r="C67" s="53">
        <v>25</v>
      </c>
      <c r="F67" s="216" t="s">
        <v>309</v>
      </c>
      <c r="G67" s="217">
        <v>0.42857142857142855</v>
      </c>
    </row>
    <row r="68" spans="2:9" x14ac:dyDescent="0.25">
      <c r="B68" s="62" t="s">
        <v>117</v>
      </c>
      <c r="C68" s="53">
        <v>298</v>
      </c>
      <c r="F68" s="216" t="s">
        <v>310</v>
      </c>
      <c r="G68" s="217">
        <v>0.75</v>
      </c>
    </row>
    <row r="69" spans="2:9" x14ac:dyDescent="0.25">
      <c r="B69" s="62" t="s">
        <v>113</v>
      </c>
      <c r="C69" s="63">
        <v>3.1166666666666667</v>
      </c>
      <c r="F69" s="216" t="s">
        <v>311</v>
      </c>
      <c r="G69" s="217">
        <v>0.27272727272727271</v>
      </c>
    </row>
    <row r="70" spans="2:9" x14ac:dyDescent="0.25">
      <c r="B70" s="62" t="s">
        <v>114</v>
      </c>
      <c r="C70" s="63">
        <v>1.5714285714285714</v>
      </c>
      <c r="F70" s="218" t="s">
        <v>312</v>
      </c>
      <c r="G70" s="219">
        <v>0.5</v>
      </c>
    </row>
    <row r="71" spans="2:9" x14ac:dyDescent="0.25">
      <c r="B71" s="64" t="s">
        <v>313</v>
      </c>
      <c r="C71" s="56">
        <v>0</v>
      </c>
    </row>
    <row r="74" spans="2:9" ht="15.75" x14ac:dyDescent="0.25">
      <c r="B74" s="57" t="s">
        <v>314</v>
      </c>
    </row>
    <row r="75" spans="2:9" x14ac:dyDescent="0.25">
      <c r="B75" s="65" t="s">
        <v>315</v>
      </c>
      <c r="C75" s="66" t="s">
        <v>316</v>
      </c>
      <c r="D75" s="67" t="s">
        <v>317</v>
      </c>
      <c r="E75" s="67" t="s">
        <v>318</v>
      </c>
      <c r="F75" s="67" t="s">
        <v>319</v>
      </c>
      <c r="G75" s="68" t="s">
        <v>320</v>
      </c>
      <c r="H75" s="59"/>
      <c r="I75" s="59"/>
    </row>
    <row r="76" spans="2:9" x14ac:dyDescent="0.25">
      <c r="B76" s="69" t="s">
        <v>321</v>
      </c>
      <c r="C76" s="70">
        <v>1</v>
      </c>
      <c r="D76" s="70">
        <v>1000</v>
      </c>
      <c r="E76" s="70">
        <v>1000000</v>
      </c>
      <c r="F76" s="71">
        <v>453.59237000000002</v>
      </c>
      <c r="G76" s="72">
        <v>907184.74</v>
      </c>
      <c r="H76" s="59"/>
      <c r="I76" s="59"/>
    </row>
    <row r="77" spans="2:9" x14ac:dyDescent="0.25">
      <c r="B77" s="69" t="s">
        <v>322</v>
      </c>
      <c r="C77" s="73">
        <v>1E-3</v>
      </c>
      <c r="D77" s="70">
        <v>1</v>
      </c>
      <c r="E77" s="70">
        <v>1000</v>
      </c>
      <c r="F77" s="71">
        <v>0.45359237000000002</v>
      </c>
      <c r="G77" s="74">
        <v>907.18474000000003</v>
      </c>
      <c r="H77" s="59"/>
      <c r="I77" s="59"/>
    </row>
    <row r="78" spans="2:9" x14ac:dyDescent="0.25">
      <c r="B78" s="69" t="s">
        <v>323</v>
      </c>
      <c r="C78" s="73">
        <v>9.9999999999999995E-7</v>
      </c>
      <c r="D78" s="73">
        <v>1E-3</v>
      </c>
      <c r="E78" s="70">
        <v>1</v>
      </c>
      <c r="F78" s="73">
        <v>4.5359237000000004E-4</v>
      </c>
      <c r="G78" s="74">
        <v>0.90718474000000004</v>
      </c>
      <c r="H78" s="59"/>
      <c r="I78" s="59"/>
    </row>
    <row r="79" spans="2:9" x14ac:dyDescent="0.25">
      <c r="B79" s="69" t="s">
        <v>324</v>
      </c>
      <c r="C79" s="73">
        <v>2.2046226218487759E-3</v>
      </c>
      <c r="D79" s="71">
        <v>2.2046226218487757</v>
      </c>
      <c r="E79" s="75">
        <v>2204.6226218487759</v>
      </c>
      <c r="F79" s="70">
        <v>1</v>
      </c>
      <c r="G79" s="72">
        <v>2000</v>
      </c>
      <c r="H79" s="59"/>
      <c r="I79" s="59"/>
    </row>
    <row r="80" spans="2:9" x14ac:dyDescent="0.25">
      <c r="B80" s="76" t="s">
        <v>325</v>
      </c>
      <c r="C80" s="77">
        <v>1.102311310924388E-6</v>
      </c>
      <c r="D80" s="77">
        <v>1.1023113109243879E-3</v>
      </c>
      <c r="E80" s="78">
        <v>1.1023113109243878</v>
      </c>
      <c r="F80" s="77">
        <v>5.0000000000000001E-4</v>
      </c>
      <c r="G80" s="79">
        <v>1</v>
      </c>
      <c r="H80" s="59"/>
      <c r="I80" s="59"/>
    </row>
    <row r="81" spans="2:9" x14ac:dyDescent="0.25">
      <c r="B81" s="59"/>
      <c r="C81" s="59"/>
      <c r="D81" s="59"/>
      <c r="E81" s="59"/>
      <c r="F81" s="59"/>
      <c r="G81" s="59"/>
      <c r="H81" s="59"/>
      <c r="I81" s="59"/>
    </row>
    <row r="82" spans="2:9" x14ac:dyDescent="0.25">
      <c r="B82" s="65" t="s">
        <v>326</v>
      </c>
      <c r="C82" s="67" t="s">
        <v>327</v>
      </c>
      <c r="D82" s="67" t="s">
        <v>328</v>
      </c>
      <c r="E82" s="67" t="s">
        <v>329</v>
      </c>
      <c r="F82" s="67" t="s">
        <v>330</v>
      </c>
      <c r="G82" s="68" t="s">
        <v>331</v>
      </c>
      <c r="H82" s="59"/>
      <c r="I82" s="59"/>
    </row>
    <row r="83" spans="2:9" x14ac:dyDescent="0.25">
      <c r="B83" s="69" t="s">
        <v>332</v>
      </c>
      <c r="C83" s="80">
        <v>1</v>
      </c>
      <c r="D83" s="81">
        <v>9.9999999999999995E-7</v>
      </c>
      <c r="E83" s="82">
        <v>1E-3</v>
      </c>
      <c r="F83" s="83">
        <v>3.7854109999999998E-3</v>
      </c>
      <c r="G83" s="84">
        <v>2.8316846999999999E-2</v>
      </c>
      <c r="H83" s="59"/>
      <c r="I83" s="59"/>
    </row>
    <row r="84" spans="2:9" x14ac:dyDescent="0.25">
      <c r="B84" s="69" t="s">
        <v>333</v>
      </c>
      <c r="C84" s="70">
        <v>1000000</v>
      </c>
      <c r="D84" s="70">
        <v>1</v>
      </c>
      <c r="E84" s="70">
        <v>1000.0000000000001</v>
      </c>
      <c r="F84" s="70">
        <v>3785.4110000000001</v>
      </c>
      <c r="G84" s="72">
        <v>28316.847000000002</v>
      </c>
      <c r="H84" s="59"/>
      <c r="I84" s="59"/>
    </row>
    <row r="85" spans="2:9" x14ac:dyDescent="0.25">
      <c r="B85" s="69" t="s">
        <v>334</v>
      </c>
      <c r="C85" s="70">
        <v>1000</v>
      </c>
      <c r="D85" s="71">
        <v>1E-3</v>
      </c>
      <c r="E85" s="70">
        <v>1</v>
      </c>
      <c r="F85" s="71">
        <v>3.7854109999999999</v>
      </c>
      <c r="G85" s="74">
        <v>28.316846999999999</v>
      </c>
      <c r="H85" s="59"/>
      <c r="I85" s="59"/>
    </row>
    <row r="86" spans="2:9" x14ac:dyDescent="0.25">
      <c r="B86" s="69" t="s">
        <v>335</v>
      </c>
      <c r="C86" s="85">
        <v>264.17210707106841</v>
      </c>
      <c r="D86" s="73">
        <v>2.6417210707106839E-4</v>
      </c>
      <c r="E86" s="71">
        <v>0.26417210707106842</v>
      </c>
      <c r="F86" s="70">
        <v>1</v>
      </c>
      <c r="G86" s="74">
        <v>7.4805211375990615</v>
      </c>
      <c r="H86" s="59"/>
      <c r="I86" s="59"/>
    </row>
    <row r="87" spans="2:9" x14ac:dyDescent="0.25">
      <c r="B87" s="76" t="s">
        <v>336</v>
      </c>
      <c r="C87" s="86">
        <v>35.314666212661322</v>
      </c>
      <c r="D87" s="77">
        <v>3.5314666212661319E-5</v>
      </c>
      <c r="E87" s="78">
        <v>3.5314666212661321E-2</v>
      </c>
      <c r="F87" s="87">
        <v>0.13368052594273649</v>
      </c>
      <c r="G87" s="79">
        <v>1</v>
      </c>
      <c r="H87" s="59"/>
      <c r="I87" s="59"/>
    </row>
    <row r="88" spans="2:9" x14ac:dyDescent="0.25">
      <c r="B88" s="59"/>
      <c r="C88" s="59"/>
      <c r="D88" s="59"/>
      <c r="E88" s="59"/>
      <c r="F88" s="59"/>
      <c r="G88" s="59"/>
      <c r="H88" s="59"/>
      <c r="I88" s="59"/>
    </row>
    <row r="89" spans="2:9" x14ac:dyDescent="0.25">
      <c r="B89" s="65" t="s">
        <v>337</v>
      </c>
      <c r="C89" s="67" t="s">
        <v>338</v>
      </c>
      <c r="D89" s="67" t="s">
        <v>339</v>
      </c>
      <c r="E89" s="67" t="s">
        <v>340</v>
      </c>
      <c r="F89" s="67" t="s">
        <v>341</v>
      </c>
      <c r="G89" s="67" t="s">
        <v>342</v>
      </c>
      <c r="H89" s="67" t="s">
        <v>343</v>
      </c>
      <c r="I89" s="68" t="s">
        <v>344</v>
      </c>
    </row>
    <row r="90" spans="2:9" x14ac:dyDescent="0.25">
      <c r="B90" s="69" t="s">
        <v>345</v>
      </c>
      <c r="C90" s="70">
        <v>1</v>
      </c>
      <c r="D90" s="70">
        <v>1000</v>
      </c>
      <c r="E90" s="70">
        <v>1000000</v>
      </c>
      <c r="F90" s="70">
        <v>3600</v>
      </c>
      <c r="G90" s="70">
        <v>3600000</v>
      </c>
      <c r="H90" s="70">
        <v>1055.05585</v>
      </c>
      <c r="I90" s="72">
        <v>1055055850</v>
      </c>
    </row>
    <row r="91" spans="2:9" x14ac:dyDescent="0.25">
      <c r="B91" s="69" t="s">
        <v>346</v>
      </c>
      <c r="C91" s="71">
        <v>1E-3</v>
      </c>
      <c r="D91" s="70">
        <v>1</v>
      </c>
      <c r="E91" s="70">
        <v>1000</v>
      </c>
      <c r="F91" s="85">
        <v>3.6</v>
      </c>
      <c r="G91" s="70">
        <v>3600</v>
      </c>
      <c r="H91" s="71">
        <v>1.05505585</v>
      </c>
      <c r="I91" s="72">
        <v>1055055.8500000001</v>
      </c>
    </row>
    <row r="92" spans="2:9" x14ac:dyDescent="0.25">
      <c r="B92" s="69" t="s">
        <v>347</v>
      </c>
      <c r="C92" s="73">
        <v>9.9999999999999995E-7</v>
      </c>
      <c r="D92" s="71">
        <v>1E-3</v>
      </c>
      <c r="E92" s="70">
        <v>1</v>
      </c>
      <c r="F92" s="88">
        <v>3.5999999999999999E-3</v>
      </c>
      <c r="G92" s="85">
        <v>3.6</v>
      </c>
      <c r="H92" s="73">
        <v>1.0550558499999999E-3</v>
      </c>
      <c r="I92" s="72">
        <v>1055.05585</v>
      </c>
    </row>
    <row r="93" spans="2:9" x14ac:dyDescent="0.25">
      <c r="B93" s="69" t="s">
        <v>348</v>
      </c>
      <c r="C93" s="73">
        <v>2.7777777777777778E-4</v>
      </c>
      <c r="D93" s="71">
        <v>0.27777777777777779</v>
      </c>
      <c r="E93" s="70">
        <v>277.77777777777777</v>
      </c>
      <c r="F93" s="70">
        <v>1</v>
      </c>
      <c r="G93" s="70">
        <v>1000</v>
      </c>
      <c r="H93" s="71">
        <v>0.29307106944444444</v>
      </c>
      <c r="I93" s="72">
        <v>293071.06944444444</v>
      </c>
    </row>
    <row r="94" spans="2:9" x14ac:dyDescent="0.25">
      <c r="B94" s="69" t="s">
        <v>349</v>
      </c>
      <c r="C94" s="89">
        <v>2.7777777777777776E-7</v>
      </c>
      <c r="D94" s="73">
        <v>2.7777777777777778E-4</v>
      </c>
      <c r="E94" s="71">
        <v>0.27777777777777779</v>
      </c>
      <c r="F94" s="71">
        <v>1E-3</v>
      </c>
      <c r="G94" s="70">
        <v>1</v>
      </c>
      <c r="H94" s="73">
        <v>2.9307106944444444E-4</v>
      </c>
      <c r="I94" s="72">
        <v>293.07106944444445</v>
      </c>
    </row>
    <row r="95" spans="2:9" x14ac:dyDescent="0.25">
      <c r="B95" s="69" t="s">
        <v>350</v>
      </c>
      <c r="C95" s="73">
        <v>9.4781712266701337E-4</v>
      </c>
      <c r="D95" s="71">
        <v>0.94781712266701335</v>
      </c>
      <c r="E95" s="90">
        <v>947.81712266701334</v>
      </c>
      <c r="F95" s="71">
        <v>3.4121416416012482</v>
      </c>
      <c r="G95" s="90">
        <v>3412.141641601248</v>
      </c>
      <c r="H95" s="70">
        <v>1</v>
      </c>
      <c r="I95" s="72">
        <v>1000000</v>
      </c>
    </row>
    <row r="96" spans="2:9" x14ac:dyDescent="0.25">
      <c r="B96" s="76" t="s">
        <v>351</v>
      </c>
      <c r="C96" s="91">
        <v>9.4781712266701324E-10</v>
      </c>
      <c r="D96" s="77">
        <v>9.4781712266701337E-7</v>
      </c>
      <c r="E96" s="77">
        <v>9.4781712266701326E-4</v>
      </c>
      <c r="F96" s="92">
        <v>3.4121416416012478E-6</v>
      </c>
      <c r="G96" s="77">
        <v>3.4121416416012479E-3</v>
      </c>
      <c r="H96" s="77">
        <v>9.9999999999999995E-7</v>
      </c>
      <c r="I96" s="79">
        <v>1</v>
      </c>
    </row>
  </sheetData>
  <mergeCells count="5">
    <mergeCell ref="K32:L32"/>
    <mergeCell ref="C47:N47"/>
    <mergeCell ref="C48:N48"/>
    <mergeCell ref="O47:R47"/>
    <mergeCell ref="O48:R48"/>
  </mergeCells>
  <dataValidations count="1">
    <dataValidation type="list" allowBlank="1" showInputMessage="1" showErrorMessage="1" sqref="J9:S24" xr:uid="{AFD1A82F-34FF-4B5E-A02E-374ABE9F8725}">
      <formula1>"0,1"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53FF-CB07-42DB-B658-7351EF534AB6}">
  <dimension ref="A1:BH74"/>
  <sheetViews>
    <sheetView topLeftCell="A38" zoomScale="80" zoomScaleNormal="80" workbookViewId="0">
      <selection activeCell="BD79" sqref="BD79"/>
    </sheetView>
  </sheetViews>
  <sheetFormatPr defaultRowHeight="15" x14ac:dyDescent="0.25"/>
  <cols>
    <col min="2" max="2" width="38.5703125" customWidth="1"/>
    <col min="3" max="4" width="9" customWidth="1"/>
    <col min="5" max="5" width="11" customWidth="1"/>
    <col min="6" max="6" width="11.42578125" customWidth="1"/>
    <col min="7" max="7" width="12.28515625" customWidth="1"/>
    <col min="8" max="8" width="13" customWidth="1"/>
    <col min="9" max="9" width="11" customWidth="1"/>
    <col min="10" max="11" width="9" customWidth="1"/>
    <col min="12" max="12" width="10" customWidth="1"/>
    <col min="13" max="13" width="9" customWidth="1"/>
    <col min="14" max="14" width="9.5703125" customWidth="1"/>
    <col min="15" max="15" width="9" customWidth="1"/>
    <col min="16" max="16" width="11" customWidth="1"/>
    <col min="17" max="17" width="12.28515625" customWidth="1"/>
    <col min="18" max="18" width="11.5703125" customWidth="1"/>
    <col min="19" max="19" width="13.28515625" customWidth="1"/>
    <col min="20" max="20" width="7.42578125" hidden="1" customWidth="1"/>
    <col min="21" max="21" width="40" hidden="1" customWidth="1"/>
    <col min="22" max="22" width="12.85546875" hidden="1" customWidth="1"/>
    <col min="23" max="23" width="12.28515625" hidden="1" customWidth="1"/>
    <col min="24" max="24" width="11.42578125" hidden="1" customWidth="1"/>
    <col min="25" max="25" width="14.28515625" hidden="1" customWidth="1"/>
    <col min="26" max="26" width="12.7109375" hidden="1" customWidth="1"/>
    <col min="27" max="27" width="11.28515625" hidden="1" customWidth="1"/>
    <col min="28" max="28" width="15.140625" hidden="1" customWidth="1"/>
    <col min="29" max="29" width="11.5703125" hidden="1" customWidth="1"/>
    <col min="30" max="30" width="11.42578125" hidden="1" customWidth="1"/>
    <col min="31" max="31" width="10" hidden="1" customWidth="1"/>
    <col min="32" max="32" width="12.42578125" hidden="1" customWidth="1"/>
    <col min="33" max="33" width="7.42578125" hidden="1" customWidth="1"/>
    <col min="34" max="34" width="12.28515625" hidden="1" customWidth="1"/>
    <col min="35" max="35" width="29.140625" hidden="1" customWidth="1"/>
    <col min="36" max="36" width="10.5703125" hidden="1" customWidth="1"/>
    <col min="37" max="37" width="9.85546875" hidden="1" customWidth="1"/>
    <col min="38" max="38" width="8.5703125" hidden="1" customWidth="1"/>
    <col min="39" max="39" width="10.42578125" hidden="1" customWidth="1"/>
    <col min="40" max="40" width="9" hidden="1" customWidth="1"/>
    <col min="41" max="41" width="7.85546875" hidden="1" customWidth="1"/>
    <col min="42" max="42" width="10.42578125" hidden="1" customWidth="1"/>
    <col min="43" max="43" width="8.7109375" hidden="1" customWidth="1"/>
    <col min="44" max="44" width="7.5703125" hidden="1" customWidth="1"/>
    <col min="45" max="45" width="6.85546875" hidden="1" customWidth="1"/>
    <col min="46" max="46" width="9.7109375" hidden="1" customWidth="1"/>
    <col min="47" max="47" width="7.42578125" hidden="1" customWidth="1"/>
    <col min="48" max="48" width="9.140625" hidden="1" customWidth="1"/>
    <col min="49" max="49" width="9.42578125" hidden="1" customWidth="1"/>
    <col min="50" max="50" width="9.85546875" hidden="1" customWidth="1"/>
    <col min="51" max="51" width="8" hidden="1" customWidth="1"/>
    <col min="52" max="52" width="9.85546875" hidden="1" customWidth="1"/>
    <col min="53" max="53" width="8.7109375" hidden="1" customWidth="1"/>
    <col min="54" max="54" width="7.42578125" hidden="1" customWidth="1"/>
    <col min="55" max="55" width="6.42578125" customWidth="1"/>
    <col min="56" max="56" width="20.5703125" customWidth="1"/>
    <col min="57" max="57" width="17" customWidth="1"/>
    <col min="58" max="58" width="11.42578125" customWidth="1"/>
    <col min="59" max="59" width="14.85546875" customWidth="1"/>
    <col min="60" max="60" width="12.7109375" customWidth="1"/>
  </cols>
  <sheetData>
    <row r="1" spans="1:60" ht="43.5" customHeight="1" x14ac:dyDescent="0.3">
      <c r="C1" s="391" t="s">
        <v>440</v>
      </c>
      <c r="D1" s="391"/>
      <c r="E1" s="391"/>
      <c r="F1" s="391"/>
      <c r="G1" s="391"/>
      <c r="H1" s="391"/>
      <c r="I1" s="391"/>
      <c r="J1" s="391"/>
      <c r="K1" s="391"/>
      <c r="L1" s="391"/>
      <c r="M1" s="391"/>
      <c r="N1" s="391"/>
      <c r="O1" s="391"/>
      <c r="P1" s="391"/>
      <c r="Q1" s="391"/>
      <c r="R1" s="391"/>
      <c r="S1" s="391"/>
      <c r="T1" s="320"/>
      <c r="U1" s="391" t="s">
        <v>352</v>
      </c>
      <c r="V1" s="391"/>
      <c r="W1" s="391"/>
      <c r="X1" s="391"/>
      <c r="Y1" s="391"/>
      <c r="Z1" s="391"/>
      <c r="AA1" s="391"/>
      <c r="AB1" s="391"/>
      <c r="AC1" s="391"/>
      <c r="AD1" s="391"/>
      <c r="AE1" s="391"/>
      <c r="AF1" s="391"/>
      <c r="AG1" s="296"/>
      <c r="AH1" s="296"/>
      <c r="AI1" s="296"/>
      <c r="AJ1" s="296"/>
      <c r="AK1" s="296"/>
      <c r="AL1" s="296"/>
      <c r="AM1" s="296"/>
      <c r="AN1" s="296"/>
      <c r="AO1" s="296"/>
      <c r="AP1" s="296"/>
      <c r="AQ1" s="296"/>
      <c r="AR1" s="296"/>
      <c r="AS1" s="296"/>
      <c r="AT1" s="296"/>
      <c r="AU1" s="296"/>
      <c r="AV1" s="296"/>
      <c r="AW1" s="296"/>
      <c r="AX1" s="296"/>
      <c r="AY1" s="296"/>
      <c r="AZ1" s="296"/>
      <c r="BA1" s="296"/>
      <c r="BB1" s="296"/>
      <c r="BC1" s="290"/>
      <c r="BD1" s="390" t="s">
        <v>439</v>
      </c>
      <c r="BE1" s="390"/>
      <c r="BF1" s="390"/>
      <c r="BG1" s="390"/>
      <c r="BH1" s="390"/>
    </row>
    <row r="2" spans="1:60" ht="75" x14ac:dyDescent="0.25">
      <c r="A2" s="4" t="s">
        <v>353</v>
      </c>
      <c r="B2" s="4" t="s">
        <v>354</v>
      </c>
      <c r="C2" s="5" t="s">
        <v>89</v>
      </c>
      <c r="D2" s="5" t="s">
        <v>88</v>
      </c>
      <c r="E2" s="5" t="s">
        <v>86</v>
      </c>
      <c r="F2" s="5" t="s">
        <v>93</v>
      </c>
      <c r="G2" s="5" t="s">
        <v>145</v>
      </c>
      <c r="H2" s="5" t="s">
        <v>146</v>
      </c>
      <c r="I2" s="5" t="s">
        <v>99</v>
      </c>
      <c r="J2" s="5" t="s">
        <v>147</v>
      </c>
      <c r="K2" s="5" t="s">
        <v>148</v>
      </c>
      <c r="L2" s="5" t="s">
        <v>149</v>
      </c>
      <c r="M2" s="5" t="s">
        <v>150</v>
      </c>
      <c r="N2" s="5" t="s">
        <v>151</v>
      </c>
      <c r="O2" s="5" t="s">
        <v>152</v>
      </c>
      <c r="P2" s="5" t="s">
        <v>94</v>
      </c>
      <c r="Q2" s="5" t="s">
        <v>153</v>
      </c>
      <c r="R2" s="5" t="s">
        <v>154</v>
      </c>
      <c r="S2" s="324" t="s">
        <v>140</v>
      </c>
      <c r="T2" s="321"/>
      <c r="U2" s="293" t="s">
        <v>354</v>
      </c>
      <c r="V2" s="293" t="s">
        <v>84</v>
      </c>
      <c r="W2" s="293" t="s">
        <v>85</v>
      </c>
      <c r="X2" s="293" t="s">
        <v>86</v>
      </c>
      <c r="Y2" s="293" t="s">
        <v>87</v>
      </c>
      <c r="Z2" s="293" t="s">
        <v>88</v>
      </c>
      <c r="AA2" s="293" t="s">
        <v>89</v>
      </c>
      <c r="AB2" s="293" t="s">
        <v>92</v>
      </c>
      <c r="AC2" s="293" t="s">
        <v>93</v>
      </c>
      <c r="AD2" s="293" t="s">
        <v>94</v>
      </c>
      <c r="AE2" s="293" t="s">
        <v>95</v>
      </c>
      <c r="AF2" s="290" t="s">
        <v>140</v>
      </c>
      <c r="AG2" s="297"/>
      <c r="AH2" s="293" t="s">
        <v>353</v>
      </c>
      <c r="AI2" s="293" t="s">
        <v>354</v>
      </c>
      <c r="AJ2" s="293" t="s">
        <v>84</v>
      </c>
      <c r="AK2" s="293" t="s">
        <v>85</v>
      </c>
      <c r="AL2" s="293" t="s">
        <v>86</v>
      </c>
      <c r="AM2" s="293" t="s">
        <v>87</v>
      </c>
      <c r="AN2" s="293" t="s">
        <v>88</v>
      </c>
      <c r="AO2" s="293" t="s">
        <v>89</v>
      </c>
      <c r="AP2" s="293" t="s">
        <v>92</v>
      </c>
      <c r="AQ2" s="293" t="s">
        <v>93</v>
      </c>
      <c r="AR2" s="293" t="s">
        <v>94</v>
      </c>
      <c r="AS2" s="293" t="s">
        <v>95</v>
      </c>
      <c r="AT2" s="290" t="s">
        <v>140</v>
      </c>
      <c r="AU2" s="297"/>
      <c r="AV2" s="292" t="s">
        <v>367</v>
      </c>
      <c r="AW2" s="293" t="s">
        <v>92</v>
      </c>
      <c r="AX2" s="293" t="s">
        <v>93</v>
      </c>
      <c r="AY2" s="293" t="s">
        <v>94</v>
      </c>
      <c r="AZ2" s="293" t="s">
        <v>95</v>
      </c>
      <c r="BA2" s="290" t="s">
        <v>140</v>
      </c>
      <c r="BB2" s="297"/>
      <c r="BC2" s="293" t="s">
        <v>368</v>
      </c>
      <c r="BD2" s="290"/>
      <c r="BE2" s="290" t="s">
        <v>369</v>
      </c>
      <c r="BF2" s="289" t="s">
        <v>355</v>
      </c>
      <c r="BG2" s="289" t="s">
        <v>356</v>
      </c>
      <c r="BH2" s="292" t="s">
        <v>357</v>
      </c>
    </row>
    <row r="3" spans="1:60" x14ac:dyDescent="0.25">
      <c r="A3">
        <v>1</v>
      </c>
      <c r="B3" t="s">
        <v>156</v>
      </c>
      <c r="C3" s="7">
        <v>0</v>
      </c>
      <c r="D3" s="7">
        <v>0</v>
      </c>
      <c r="E3" s="7">
        <v>0</v>
      </c>
      <c r="F3" s="7">
        <v>0</v>
      </c>
      <c r="G3" s="7">
        <v>2930</v>
      </c>
      <c r="H3" s="7">
        <v>0</v>
      </c>
      <c r="I3" s="7">
        <v>423</v>
      </c>
      <c r="J3" s="7">
        <v>0</v>
      </c>
      <c r="K3" s="7">
        <v>0</v>
      </c>
      <c r="L3" s="7">
        <v>0</v>
      </c>
      <c r="M3" s="7">
        <v>0</v>
      </c>
      <c r="N3" s="7">
        <v>0</v>
      </c>
      <c r="O3" s="7">
        <v>0</v>
      </c>
      <c r="P3" s="7">
        <v>0</v>
      </c>
      <c r="Q3" s="7">
        <v>0</v>
      </c>
      <c r="R3" s="7">
        <v>403</v>
      </c>
      <c r="S3" s="325">
        <v>3756</v>
      </c>
      <c r="T3" s="322"/>
      <c r="U3" s="293" t="s">
        <v>156</v>
      </c>
      <c r="V3" s="299">
        <v>0</v>
      </c>
      <c r="W3" s="299">
        <v>403</v>
      </c>
      <c r="X3" s="299">
        <v>0</v>
      </c>
      <c r="Y3" s="299">
        <v>423</v>
      </c>
      <c r="Z3" s="299">
        <v>0</v>
      </c>
      <c r="AA3" s="299">
        <v>0</v>
      </c>
      <c r="AB3" s="299">
        <v>2930</v>
      </c>
      <c r="AC3" s="299">
        <v>0</v>
      </c>
      <c r="AD3" s="299">
        <v>0</v>
      </c>
      <c r="AE3" s="299">
        <v>0</v>
      </c>
      <c r="AF3" s="291">
        <v>3756</v>
      </c>
      <c r="AG3" s="298"/>
      <c r="AH3" s="309">
        <f>A3</f>
        <v>1</v>
      </c>
      <c r="AI3" s="309" t="str">
        <f>B3</f>
        <v>Alder Mutual Light</v>
      </c>
      <c r="AJ3" s="343">
        <f>V3/$AF3</f>
        <v>0</v>
      </c>
      <c r="AK3" s="343">
        <f t="shared" ref="AK3:AT18" si="0">W3/$AF3</f>
        <v>0.10729499467518637</v>
      </c>
      <c r="AL3" s="343">
        <f t="shared" si="0"/>
        <v>0</v>
      </c>
      <c r="AM3" s="343">
        <f t="shared" si="0"/>
        <v>0.11261980830670927</v>
      </c>
      <c r="AN3" s="343">
        <f t="shared" si="0"/>
        <v>0</v>
      </c>
      <c r="AO3" s="343">
        <f t="shared" si="0"/>
        <v>0</v>
      </c>
      <c r="AP3" s="343">
        <f t="shared" si="0"/>
        <v>0.78008519701810441</v>
      </c>
      <c r="AQ3" s="343">
        <f t="shared" si="0"/>
        <v>0</v>
      </c>
      <c r="AR3" s="343">
        <f t="shared" si="0"/>
        <v>0</v>
      </c>
      <c r="AS3" s="343">
        <f t="shared" si="0"/>
        <v>0</v>
      </c>
      <c r="AT3" s="343">
        <f t="shared" si="0"/>
        <v>1</v>
      </c>
      <c r="AU3" s="344"/>
      <c r="AV3" s="346">
        <f>AP3+AQ3+AR3+AS3</f>
        <v>0.78008519701810441</v>
      </c>
      <c r="AW3" s="343">
        <f>AP3/$AV3</f>
        <v>1</v>
      </c>
      <c r="AX3" s="343">
        <f t="shared" ref="AX3:AZ18" si="1">AQ3/$AV3</f>
        <v>0</v>
      </c>
      <c r="AY3" s="343">
        <f t="shared" si="1"/>
        <v>0</v>
      </c>
      <c r="AZ3" s="343">
        <f t="shared" si="1"/>
        <v>0</v>
      </c>
      <c r="BA3" s="343">
        <f>SUM(AW3:AZ3)</f>
        <v>1</v>
      </c>
      <c r="BB3" s="344"/>
      <c r="BC3" s="345">
        <f>A3</f>
        <v>1</v>
      </c>
      <c r="BD3" s="345" t="str">
        <f>B3</f>
        <v>Alder Mutual Light</v>
      </c>
      <c r="BE3" s="8" t="s">
        <v>371</v>
      </c>
      <c r="BF3" s="17">
        <v>3.4161777055596088</v>
      </c>
      <c r="BG3" s="17">
        <v>13.444141076120786</v>
      </c>
      <c r="BH3" s="304">
        <v>16.860318781680395</v>
      </c>
    </row>
    <row r="4" spans="1:60" x14ac:dyDescent="0.25">
      <c r="A4">
        <v>4</v>
      </c>
      <c r="B4" t="s">
        <v>158</v>
      </c>
      <c r="C4" s="7">
        <v>74069</v>
      </c>
      <c r="D4" s="7">
        <v>19304</v>
      </c>
      <c r="E4" s="7">
        <v>0</v>
      </c>
      <c r="F4" s="7">
        <v>0</v>
      </c>
      <c r="G4" s="7">
        <v>1278455</v>
      </c>
      <c r="H4" s="7">
        <v>0</v>
      </c>
      <c r="I4" s="7">
        <v>183376</v>
      </c>
      <c r="J4" s="7">
        <v>0</v>
      </c>
      <c r="K4" s="7">
        <v>0</v>
      </c>
      <c r="L4" s="7">
        <v>0</v>
      </c>
      <c r="M4" s="7">
        <v>0</v>
      </c>
      <c r="N4" s="7">
        <v>0</v>
      </c>
      <c r="O4" s="7">
        <v>0</v>
      </c>
      <c r="P4" s="7">
        <v>124214</v>
      </c>
      <c r="Q4" s="7">
        <v>31628</v>
      </c>
      <c r="R4" s="7">
        <v>174875</v>
      </c>
      <c r="S4" s="325">
        <v>1885921</v>
      </c>
      <c r="T4" s="322"/>
      <c r="U4" s="293" t="s">
        <v>158</v>
      </c>
      <c r="V4" s="299">
        <v>0</v>
      </c>
      <c r="W4" s="299">
        <v>206503</v>
      </c>
      <c r="X4" s="299">
        <v>0</v>
      </c>
      <c r="Y4" s="299">
        <v>183376</v>
      </c>
      <c r="Z4" s="299">
        <v>19304</v>
      </c>
      <c r="AA4" s="299">
        <v>74069</v>
      </c>
      <c r="AB4" s="299">
        <v>1278455</v>
      </c>
      <c r="AC4" s="299">
        <v>0</v>
      </c>
      <c r="AD4" s="299">
        <v>124214</v>
      </c>
      <c r="AE4" s="299">
        <v>0</v>
      </c>
      <c r="AF4" s="291">
        <v>1885921</v>
      </c>
      <c r="AG4" s="298"/>
      <c r="AH4" s="309">
        <f t="shared" ref="AH4:AI67" si="2">A4</f>
        <v>4</v>
      </c>
      <c r="AI4" s="309" t="str">
        <f t="shared" si="2"/>
        <v>Benton County PUD #1</v>
      </c>
      <c r="AJ4" s="343">
        <f t="shared" ref="AJ4:AT40" si="3">V4/$AF4</f>
        <v>0</v>
      </c>
      <c r="AK4" s="343">
        <f t="shared" si="0"/>
        <v>0.1094971634548849</v>
      </c>
      <c r="AL4" s="343">
        <f t="shared" si="0"/>
        <v>0</v>
      </c>
      <c r="AM4" s="343">
        <f t="shared" si="0"/>
        <v>9.723418955512983E-2</v>
      </c>
      <c r="AN4" s="343">
        <f t="shared" si="0"/>
        <v>1.0235847630945304E-2</v>
      </c>
      <c r="AO4" s="343">
        <f t="shared" si="0"/>
        <v>3.9274709810220049E-2</v>
      </c>
      <c r="AP4" s="343">
        <f t="shared" si="0"/>
        <v>0.6778942490167934</v>
      </c>
      <c r="AQ4" s="343">
        <f>AC4/$AF4</f>
        <v>0</v>
      </c>
      <c r="AR4" s="343">
        <f t="shared" si="0"/>
        <v>6.5863840532026527E-2</v>
      </c>
      <c r="AS4" s="343">
        <f t="shared" si="0"/>
        <v>0</v>
      </c>
      <c r="AT4" s="343">
        <f t="shared" si="0"/>
        <v>1</v>
      </c>
      <c r="AU4" s="344"/>
      <c r="AV4" s="346">
        <f t="shared" ref="AV4:AV67" si="4">AP4+AQ4+AR4+AS4</f>
        <v>0.74375808954881995</v>
      </c>
      <c r="AW4" s="343">
        <f t="shared" ref="AW4:AZ67" si="5">AP4/$AV4</f>
        <v>0.91144453894682209</v>
      </c>
      <c r="AX4" s="343">
        <f t="shared" si="1"/>
        <v>0</v>
      </c>
      <c r="AY4" s="343">
        <f t="shared" si="1"/>
        <v>8.8555461053177909E-2</v>
      </c>
      <c r="AZ4" s="343">
        <f t="shared" si="1"/>
        <v>0</v>
      </c>
      <c r="BA4" s="343">
        <f t="shared" ref="BA4:BA67" si="6">SUM(AW4:AZ4)</f>
        <v>1</v>
      </c>
      <c r="BB4" s="344"/>
      <c r="BC4" s="345">
        <f t="shared" ref="BC4:BD67" si="7">A4</f>
        <v>4</v>
      </c>
      <c r="BD4" s="345" t="str">
        <f t="shared" si="7"/>
        <v>Benton County PUD #1</v>
      </c>
      <c r="BE4" s="8" t="s">
        <v>372</v>
      </c>
      <c r="BF4" s="17">
        <v>3.5429380392533099</v>
      </c>
      <c r="BG4" s="17">
        <v>14.988778811504114</v>
      </c>
      <c r="BH4" s="304">
        <v>18.531716850757423</v>
      </c>
    </row>
    <row r="5" spans="1:60" x14ac:dyDescent="0.25">
      <c r="A5">
        <v>5</v>
      </c>
      <c r="B5" t="s">
        <v>159</v>
      </c>
      <c r="C5" s="7">
        <v>0</v>
      </c>
      <c r="D5" s="7">
        <v>0</v>
      </c>
      <c r="E5" s="7">
        <v>0</v>
      </c>
      <c r="F5" s="7">
        <v>0</v>
      </c>
      <c r="G5" s="7">
        <v>504685</v>
      </c>
      <c r="H5" s="7">
        <v>0</v>
      </c>
      <c r="I5" s="7">
        <v>72790</v>
      </c>
      <c r="J5" s="7">
        <v>0</v>
      </c>
      <c r="K5" s="7">
        <v>0</v>
      </c>
      <c r="L5" s="7">
        <v>0</v>
      </c>
      <c r="M5" s="7">
        <v>0</v>
      </c>
      <c r="N5" s="7">
        <v>0</v>
      </c>
      <c r="O5" s="7">
        <v>0</v>
      </c>
      <c r="P5" s="7">
        <v>0</v>
      </c>
      <c r="Q5" s="7">
        <v>0</v>
      </c>
      <c r="R5" s="7">
        <v>69416</v>
      </c>
      <c r="S5" s="325">
        <v>646891</v>
      </c>
      <c r="T5" s="322"/>
      <c r="U5" s="293" t="s">
        <v>159</v>
      </c>
      <c r="V5" s="299">
        <v>0</v>
      </c>
      <c r="W5" s="299">
        <v>69416</v>
      </c>
      <c r="X5" s="299">
        <v>0</v>
      </c>
      <c r="Y5" s="299">
        <v>72790</v>
      </c>
      <c r="Z5" s="299">
        <v>0</v>
      </c>
      <c r="AA5" s="299">
        <v>0</v>
      </c>
      <c r="AB5" s="299">
        <v>504685</v>
      </c>
      <c r="AC5" s="299">
        <v>0</v>
      </c>
      <c r="AD5" s="299">
        <v>0</v>
      </c>
      <c r="AE5" s="299">
        <v>0</v>
      </c>
      <c r="AF5" s="291">
        <v>646891</v>
      </c>
      <c r="AG5" s="298"/>
      <c r="AH5" s="309">
        <f t="shared" si="2"/>
        <v>5</v>
      </c>
      <c r="AI5" s="309" t="str">
        <f t="shared" si="2"/>
        <v>Benton Rural Electric Assn</v>
      </c>
      <c r="AJ5" s="343">
        <f t="shared" si="3"/>
        <v>0</v>
      </c>
      <c r="AK5" s="343">
        <f t="shared" si="0"/>
        <v>0.10730710428804853</v>
      </c>
      <c r="AL5" s="343">
        <f t="shared" si="0"/>
        <v>0</v>
      </c>
      <c r="AM5" s="343">
        <f t="shared" si="0"/>
        <v>0.11252282069158483</v>
      </c>
      <c r="AN5" s="343">
        <f t="shared" si="0"/>
        <v>0</v>
      </c>
      <c r="AO5" s="343">
        <f t="shared" si="0"/>
        <v>0</v>
      </c>
      <c r="AP5" s="343">
        <f t="shared" si="0"/>
        <v>0.78017007502036662</v>
      </c>
      <c r="AQ5" s="343">
        <f t="shared" si="0"/>
        <v>0</v>
      </c>
      <c r="AR5" s="343">
        <f t="shared" si="0"/>
        <v>0</v>
      </c>
      <c r="AS5" s="343">
        <f t="shared" si="0"/>
        <v>0</v>
      </c>
      <c r="AT5" s="343">
        <f t="shared" si="0"/>
        <v>1</v>
      </c>
      <c r="AU5" s="344"/>
      <c r="AV5" s="346">
        <f t="shared" si="4"/>
        <v>0.78017007502036662</v>
      </c>
      <c r="AW5" s="343">
        <f t="shared" si="5"/>
        <v>1</v>
      </c>
      <c r="AX5" s="343">
        <f t="shared" si="1"/>
        <v>0</v>
      </c>
      <c r="AY5" s="343">
        <f t="shared" si="1"/>
        <v>0</v>
      </c>
      <c r="AZ5" s="343">
        <f t="shared" si="1"/>
        <v>0</v>
      </c>
      <c r="BA5" s="343">
        <f t="shared" si="6"/>
        <v>1</v>
      </c>
      <c r="BB5" s="344"/>
      <c r="BC5" s="345">
        <f t="shared" si="7"/>
        <v>5</v>
      </c>
      <c r="BD5" s="345" t="str">
        <f t="shared" si="7"/>
        <v>Benton Rural Electric Assn</v>
      </c>
      <c r="BE5" s="8" t="s">
        <v>373</v>
      </c>
      <c r="BF5" s="17">
        <v>3.4162765683480871</v>
      </c>
      <c r="BG5" s="17">
        <v>13.445658419443177</v>
      </c>
      <c r="BH5" s="304">
        <v>16.861934987791265</v>
      </c>
    </row>
    <row r="6" spans="1:60" x14ac:dyDescent="0.25">
      <c r="A6">
        <v>6</v>
      </c>
      <c r="B6" t="s">
        <v>160</v>
      </c>
      <c r="C6" s="7">
        <v>0</v>
      </c>
      <c r="D6" s="7">
        <v>0</v>
      </c>
      <c r="E6" s="7">
        <v>0</v>
      </c>
      <c r="F6" s="7">
        <v>0</v>
      </c>
      <c r="G6" s="7">
        <v>418410</v>
      </c>
      <c r="H6" s="7">
        <v>0</v>
      </c>
      <c r="I6" s="7">
        <v>60347</v>
      </c>
      <c r="J6" s="7">
        <v>0</v>
      </c>
      <c r="K6" s="7">
        <v>0</v>
      </c>
      <c r="L6" s="7">
        <v>0</v>
      </c>
      <c r="M6" s="7">
        <v>0</v>
      </c>
      <c r="N6" s="7">
        <v>0</v>
      </c>
      <c r="O6" s="7">
        <v>0</v>
      </c>
      <c r="P6" s="7">
        <v>0</v>
      </c>
      <c r="Q6" s="7">
        <v>65662</v>
      </c>
      <c r="R6" s="7">
        <v>57549</v>
      </c>
      <c r="S6" s="325">
        <v>601968</v>
      </c>
      <c r="T6" s="322"/>
      <c r="U6" s="293" t="s">
        <v>160</v>
      </c>
      <c r="V6" s="299">
        <v>0</v>
      </c>
      <c r="W6" s="299">
        <v>123211</v>
      </c>
      <c r="X6" s="299">
        <v>0</v>
      </c>
      <c r="Y6" s="299">
        <v>60347</v>
      </c>
      <c r="Z6" s="299">
        <v>0</v>
      </c>
      <c r="AA6" s="299">
        <v>0</v>
      </c>
      <c r="AB6" s="299">
        <v>418410</v>
      </c>
      <c r="AC6" s="299">
        <v>0</v>
      </c>
      <c r="AD6" s="299">
        <v>0</v>
      </c>
      <c r="AE6" s="299">
        <v>0</v>
      </c>
      <c r="AF6" s="291">
        <v>601968</v>
      </c>
      <c r="AG6" s="298"/>
      <c r="AH6" s="309">
        <f t="shared" si="2"/>
        <v>6</v>
      </c>
      <c r="AI6" s="309" t="str">
        <f t="shared" si="2"/>
        <v>Big Bend Electric Coop</v>
      </c>
      <c r="AJ6" s="343">
        <f t="shared" si="3"/>
        <v>0</v>
      </c>
      <c r="AK6" s="343">
        <f t="shared" si="0"/>
        <v>0.20468031523270339</v>
      </c>
      <c r="AL6" s="343">
        <f t="shared" si="0"/>
        <v>0</v>
      </c>
      <c r="AM6" s="343">
        <f t="shared" si="0"/>
        <v>0.10024951492438136</v>
      </c>
      <c r="AN6" s="343">
        <f t="shared" si="0"/>
        <v>0</v>
      </c>
      <c r="AO6" s="343">
        <f t="shared" si="0"/>
        <v>0</v>
      </c>
      <c r="AP6" s="343">
        <f t="shared" si="0"/>
        <v>0.69507016984291525</v>
      </c>
      <c r="AQ6" s="343">
        <f t="shared" si="0"/>
        <v>0</v>
      </c>
      <c r="AR6" s="343">
        <f t="shared" si="0"/>
        <v>0</v>
      </c>
      <c r="AS6" s="343">
        <f t="shared" si="0"/>
        <v>0</v>
      </c>
      <c r="AT6" s="343">
        <f t="shared" si="0"/>
        <v>1</v>
      </c>
      <c r="AU6" s="344"/>
      <c r="AV6" s="346">
        <f t="shared" si="4"/>
        <v>0.69507016984291525</v>
      </c>
      <c r="AW6" s="343">
        <f t="shared" si="5"/>
        <v>1</v>
      </c>
      <c r="AX6" s="343">
        <f t="shared" si="1"/>
        <v>0</v>
      </c>
      <c r="AY6" s="343">
        <f t="shared" si="1"/>
        <v>0</v>
      </c>
      <c r="AZ6" s="343">
        <f t="shared" si="1"/>
        <v>0</v>
      </c>
      <c r="BA6" s="343">
        <f t="shared" si="6"/>
        <v>1</v>
      </c>
      <c r="BB6" s="344"/>
      <c r="BC6" s="345">
        <f t="shared" si="7"/>
        <v>6</v>
      </c>
      <c r="BD6" s="345" t="str">
        <f t="shared" si="7"/>
        <v>Big Bend Electric Coop</v>
      </c>
      <c r="BE6" s="8" t="s">
        <v>374</v>
      </c>
      <c r="BF6" s="17">
        <v>6.217362427040614</v>
      </c>
      <c r="BG6" s="17">
        <v>25.646592758811369</v>
      </c>
      <c r="BH6" s="304">
        <v>31.863955185851985</v>
      </c>
    </row>
    <row r="7" spans="1:60" x14ac:dyDescent="0.25">
      <c r="A7">
        <v>12</v>
      </c>
      <c r="B7" t="s">
        <v>161</v>
      </c>
      <c r="C7" s="7">
        <v>0</v>
      </c>
      <c r="D7" s="7">
        <v>0</v>
      </c>
      <c r="E7" s="7">
        <v>0</v>
      </c>
      <c r="F7" s="7">
        <v>0</v>
      </c>
      <c r="G7" s="7">
        <v>65659</v>
      </c>
      <c r="H7" s="7">
        <v>0</v>
      </c>
      <c r="I7" s="7">
        <v>9470</v>
      </c>
      <c r="J7" s="7">
        <v>0</v>
      </c>
      <c r="K7" s="7">
        <v>0</v>
      </c>
      <c r="L7" s="7">
        <v>0</v>
      </c>
      <c r="M7" s="7">
        <v>0</v>
      </c>
      <c r="N7" s="7">
        <v>0</v>
      </c>
      <c r="O7" s="7">
        <v>0</v>
      </c>
      <c r="P7" s="7">
        <v>0</v>
      </c>
      <c r="Q7" s="7">
        <v>0</v>
      </c>
      <c r="R7" s="7">
        <v>9031</v>
      </c>
      <c r="S7" s="325">
        <v>84160</v>
      </c>
      <c r="T7" s="322"/>
      <c r="U7" s="293" t="s">
        <v>161</v>
      </c>
      <c r="V7" s="299">
        <v>0</v>
      </c>
      <c r="W7" s="299">
        <v>9031</v>
      </c>
      <c r="X7" s="299">
        <v>0</v>
      </c>
      <c r="Y7" s="299">
        <v>9470</v>
      </c>
      <c r="Z7" s="299">
        <v>0</v>
      </c>
      <c r="AA7" s="299">
        <v>0</v>
      </c>
      <c r="AB7" s="299">
        <v>65659</v>
      </c>
      <c r="AC7" s="299">
        <v>0</v>
      </c>
      <c r="AD7" s="299">
        <v>0</v>
      </c>
      <c r="AE7" s="299">
        <v>0</v>
      </c>
      <c r="AF7" s="291">
        <v>84160</v>
      </c>
      <c r="AG7" s="298"/>
      <c r="AH7" s="309">
        <f t="shared" si="2"/>
        <v>12</v>
      </c>
      <c r="AI7" s="309" t="str">
        <f t="shared" si="2"/>
        <v>City of Blaine</v>
      </c>
      <c r="AJ7" s="343">
        <f t="shared" si="3"/>
        <v>0</v>
      </c>
      <c r="AK7" s="343">
        <f t="shared" si="0"/>
        <v>0.10730750950570342</v>
      </c>
      <c r="AL7" s="343">
        <f t="shared" si="0"/>
        <v>0</v>
      </c>
      <c r="AM7" s="343">
        <f t="shared" si="0"/>
        <v>0.11252376425855513</v>
      </c>
      <c r="AN7" s="343">
        <f t="shared" si="0"/>
        <v>0</v>
      </c>
      <c r="AO7" s="343">
        <f t="shared" si="0"/>
        <v>0</v>
      </c>
      <c r="AP7" s="343">
        <f t="shared" si="0"/>
        <v>0.78016872623574141</v>
      </c>
      <c r="AQ7" s="343">
        <f t="shared" si="0"/>
        <v>0</v>
      </c>
      <c r="AR7" s="343">
        <f t="shared" si="0"/>
        <v>0</v>
      </c>
      <c r="AS7" s="343">
        <f t="shared" si="0"/>
        <v>0</v>
      </c>
      <c r="AT7" s="343">
        <f t="shared" si="0"/>
        <v>1</v>
      </c>
      <c r="AU7" s="344"/>
      <c r="AV7" s="346">
        <f t="shared" si="4"/>
        <v>0.78016872623574141</v>
      </c>
      <c r="AW7" s="343">
        <f t="shared" si="5"/>
        <v>1</v>
      </c>
      <c r="AX7" s="343">
        <f t="shared" si="1"/>
        <v>0</v>
      </c>
      <c r="AY7" s="343">
        <f t="shared" si="1"/>
        <v>0</v>
      </c>
      <c r="AZ7" s="343">
        <f t="shared" si="1"/>
        <v>0</v>
      </c>
      <c r="BA7" s="343">
        <f t="shared" si="6"/>
        <v>1</v>
      </c>
      <c r="BB7" s="344"/>
      <c r="BC7" s="345">
        <f t="shared" si="7"/>
        <v>12</v>
      </c>
      <c r="BD7" s="345" t="str">
        <f t="shared" si="7"/>
        <v>City of Blaine</v>
      </c>
      <c r="BE7" s="8" t="s">
        <v>375</v>
      </c>
      <c r="BF7" s="17">
        <v>3.4162908245395429</v>
      </c>
      <c r="BG7" s="17">
        <v>13.445709193510833</v>
      </c>
      <c r="BH7" s="304">
        <v>16.862000018050377</v>
      </c>
    </row>
    <row r="8" spans="1:60" x14ac:dyDescent="0.25">
      <c r="A8">
        <v>18</v>
      </c>
      <c r="B8" t="s">
        <v>162</v>
      </c>
      <c r="C8" s="7">
        <v>0</v>
      </c>
      <c r="D8" s="7">
        <v>0</v>
      </c>
      <c r="E8" s="7">
        <v>0</v>
      </c>
      <c r="F8" s="7">
        <v>0</v>
      </c>
      <c r="G8" s="7">
        <v>209150</v>
      </c>
      <c r="H8" s="7">
        <v>0</v>
      </c>
      <c r="I8" s="7">
        <v>26384</v>
      </c>
      <c r="J8" s="7">
        <v>0</v>
      </c>
      <c r="K8" s="7">
        <v>0</v>
      </c>
      <c r="L8" s="7">
        <v>0</v>
      </c>
      <c r="M8" s="7">
        <v>0</v>
      </c>
      <c r="N8" s="7">
        <v>0</v>
      </c>
      <c r="O8" s="7">
        <v>0</v>
      </c>
      <c r="P8" s="7">
        <v>0</v>
      </c>
      <c r="Q8" s="7">
        <v>13102</v>
      </c>
      <c r="R8" s="7">
        <v>25161</v>
      </c>
      <c r="S8" s="325">
        <v>273797</v>
      </c>
      <c r="T8" s="322"/>
      <c r="U8" s="293" t="s">
        <v>162</v>
      </c>
      <c r="V8" s="299">
        <v>0</v>
      </c>
      <c r="W8" s="299">
        <v>38263</v>
      </c>
      <c r="X8" s="299">
        <v>0</v>
      </c>
      <c r="Y8" s="299">
        <v>26384</v>
      </c>
      <c r="Z8" s="299">
        <v>0</v>
      </c>
      <c r="AA8" s="299">
        <v>0</v>
      </c>
      <c r="AB8" s="299">
        <v>209150</v>
      </c>
      <c r="AC8" s="299">
        <v>0</v>
      </c>
      <c r="AD8" s="299">
        <v>0</v>
      </c>
      <c r="AE8" s="299">
        <v>0</v>
      </c>
      <c r="AF8" s="291">
        <v>273797</v>
      </c>
      <c r="AG8" s="298"/>
      <c r="AH8" s="309">
        <f t="shared" si="2"/>
        <v>18</v>
      </c>
      <c r="AI8" s="309" t="str">
        <f t="shared" si="2"/>
        <v>Centralia City Light</v>
      </c>
      <c r="AJ8" s="343">
        <f t="shared" si="3"/>
        <v>0</v>
      </c>
      <c r="AK8" s="343">
        <f t="shared" si="0"/>
        <v>0.13974952245641845</v>
      </c>
      <c r="AL8" s="343">
        <f t="shared" si="0"/>
        <v>0</v>
      </c>
      <c r="AM8" s="343">
        <f t="shared" si="0"/>
        <v>9.6363364098218759E-2</v>
      </c>
      <c r="AN8" s="343">
        <f t="shared" si="0"/>
        <v>0</v>
      </c>
      <c r="AO8" s="343">
        <f t="shared" si="0"/>
        <v>0</v>
      </c>
      <c r="AP8" s="343">
        <f t="shared" si="0"/>
        <v>0.76388711344536275</v>
      </c>
      <c r="AQ8" s="343">
        <f t="shared" si="0"/>
        <v>0</v>
      </c>
      <c r="AR8" s="343">
        <f t="shared" si="0"/>
        <v>0</v>
      </c>
      <c r="AS8" s="343">
        <f t="shared" si="0"/>
        <v>0</v>
      </c>
      <c r="AT8" s="343">
        <f t="shared" si="0"/>
        <v>1</v>
      </c>
      <c r="AU8" s="344"/>
      <c r="AV8" s="346">
        <f t="shared" si="4"/>
        <v>0.76388711344536275</v>
      </c>
      <c r="AW8" s="343">
        <f t="shared" si="5"/>
        <v>1</v>
      </c>
      <c r="AX8" s="343">
        <f t="shared" si="1"/>
        <v>0</v>
      </c>
      <c r="AY8" s="343">
        <f t="shared" si="1"/>
        <v>0</v>
      </c>
      <c r="AZ8" s="343">
        <f t="shared" si="1"/>
        <v>0</v>
      </c>
      <c r="BA8" s="343">
        <f t="shared" si="6"/>
        <v>1</v>
      </c>
      <c r="BB8" s="344"/>
      <c r="BC8" s="345">
        <f t="shared" si="7"/>
        <v>18</v>
      </c>
      <c r="BD8" s="345" t="str">
        <f t="shared" si="7"/>
        <v>Centralia City Light</v>
      </c>
      <c r="BE8" s="8" t="s">
        <v>376</v>
      </c>
      <c r="BF8" s="17">
        <v>4.3179854593698614</v>
      </c>
      <c r="BG8" s="17">
        <v>17.510717074103216</v>
      </c>
      <c r="BH8" s="304">
        <v>21.828702533473077</v>
      </c>
    </row>
    <row r="9" spans="1:60" hidden="1" x14ac:dyDescent="0.25">
      <c r="A9">
        <v>19</v>
      </c>
      <c r="B9" t="s">
        <v>163</v>
      </c>
      <c r="C9" s="7">
        <v>0</v>
      </c>
      <c r="D9" s="7">
        <v>0</v>
      </c>
      <c r="E9" s="7">
        <v>0</v>
      </c>
      <c r="F9" s="7">
        <v>0</v>
      </c>
      <c r="G9" s="7">
        <v>1573647</v>
      </c>
      <c r="H9" s="7">
        <v>0</v>
      </c>
      <c r="I9" s="7">
        <v>0</v>
      </c>
      <c r="J9" s="7">
        <v>0</v>
      </c>
      <c r="K9" s="7">
        <v>0</v>
      </c>
      <c r="L9" s="7">
        <v>79</v>
      </c>
      <c r="M9" s="7">
        <v>0</v>
      </c>
      <c r="N9" s="7">
        <v>0</v>
      </c>
      <c r="O9" s="7">
        <v>0</v>
      </c>
      <c r="P9" s="7">
        <v>230</v>
      </c>
      <c r="Q9" s="7">
        <v>372618</v>
      </c>
      <c r="R9" s="7">
        <v>0</v>
      </c>
      <c r="S9" s="325">
        <v>1946574</v>
      </c>
      <c r="T9" s="322"/>
      <c r="U9" s="293" t="s">
        <v>163</v>
      </c>
      <c r="V9" s="299">
        <v>79</v>
      </c>
      <c r="W9" s="299">
        <v>372618</v>
      </c>
      <c r="X9" s="299">
        <v>0</v>
      </c>
      <c r="Y9" s="299">
        <v>0</v>
      </c>
      <c r="Z9" s="299">
        <v>0</v>
      </c>
      <c r="AA9" s="299">
        <v>0</v>
      </c>
      <c r="AB9" s="299">
        <v>1573647</v>
      </c>
      <c r="AC9" s="299">
        <v>0</v>
      </c>
      <c r="AD9" s="299">
        <v>230</v>
      </c>
      <c r="AE9" s="299">
        <v>0</v>
      </c>
      <c r="AF9" s="291">
        <v>1946574</v>
      </c>
      <c r="AG9" s="298"/>
      <c r="AH9" s="309">
        <f t="shared" si="2"/>
        <v>19</v>
      </c>
      <c r="AI9" s="309" t="str">
        <f t="shared" si="2"/>
        <v>Chelan County PUD #1</v>
      </c>
      <c r="AJ9" s="343">
        <f t="shared" si="3"/>
        <v>4.0584123696299239E-5</v>
      </c>
      <c r="AK9" s="343">
        <f t="shared" si="0"/>
        <v>0.19142246839832444</v>
      </c>
      <c r="AL9" s="343">
        <f t="shared" si="0"/>
        <v>0</v>
      </c>
      <c r="AM9" s="343">
        <f t="shared" si="0"/>
        <v>0</v>
      </c>
      <c r="AN9" s="343">
        <f t="shared" si="0"/>
        <v>0</v>
      </c>
      <c r="AO9" s="343">
        <f t="shared" si="0"/>
        <v>0</v>
      </c>
      <c r="AP9" s="343">
        <f t="shared" si="0"/>
        <v>0.8084187911684837</v>
      </c>
      <c r="AQ9" s="343">
        <f t="shared" si="0"/>
        <v>0</v>
      </c>
      <c r="AR9" s="343">
        <f t="shared" si="0"/>
        <v>1.1815630949555475E-4</v>
      </c>
      <c r="AS9" s="343">
        <f t="shared" si="0"/>
        <v>0</v>
      </c>
      <c r="AT9" s="343">
        <f t="shared" si="0"/>
        <v>1</v>
      </c>
      <c r="AU9" s="344"/>
      <c r="AV9" s="346">
        <f t="shared" si="4"/>
        <v>0.80853694747797922</v>
      </c>
      <c r="AW9" s="343">
        <f t="shared" si="5"/>
        <v>0.99985386405672116</v>
      </c>
      <c r="AX9" s="343">
        <f t="shared" si="1"/>
        <v>0</v>
      </c>
      <c r="AY9" s="343">
        <f t="shared" si="1"/>
        <v>1.4613594327892205E-4</v>
      </c>
      <c r="AZ9" s="343">
        <f t="shared" si="1"/>
        <v>0</v>
      </c>
      <c r="BA9" s="343">
        <f t="shared" si="6"/>
        <v>1</v>
      </c>
      <c r="BB9" s="344"/>
      <c r="BC9" s="345">
        <f t="shared" si="7"/>
        <v>19</v>
      </c>
      <c r="BD9" s="345" t="str">
        <f t="shared" si="7"/>
        <v>Chelan County PUD #1</v>
      </c>
      <c r="BE9" s="8" t="s">
        <v>377</v>
      </c>
      <c r="BF9" s="17">
        <v>5.5714249298455742</v>
      </c>
      <c r="BG9" s="17">
        <v>23.995807195560854</v>
      </c>
      <c r="BH9" s="304">
        <v>29.567232125406427</v>
      </c>
    </row>
    <row r="10" spans="1:60" hidden="1" x14ac:dyDescent="0.25">
      <c r="A10">
        <v>20</v>
      </c>
      <c r="B10" t="s">
        <v>164</v>
      </c>
      <c r="C10" s="7">
        <v>0</v>
      </c>
      <c r="D10" s="7">
        <v>0</v>
      </c>
      <c r="E10" s="7">
        <v>0</v>
      </c>
      <c r="F10" s="7">
        <v>0</v>
      </c>
      <c r="G10" s="7">
        <v>107539</v>
      </c>
      <c r="H10" s="7">
        <v>0</v>
      </c>
      <c r="I10" s="7">
        <v>15510</v>
      </c>
      <c r="J10" s="7">
        <v>0</v>
      </c>
      <c r="K10" s="7">
        <v>0</v>
      </c>
      <c r="L10" s="7">
        <v>0</v>
      </c>
      <c r="M10" s="7">
        <v>0</v>
      </c>
      <c r="N10" s="7">
        <v>0</v>
      </c>
      <c r="O10" s="7">
        <v>0</v>
      </c>
      <c r="P10" s="7">
        <v>0</v>
      </c>
      <c r="Q10" s="7">
        <v>10270</v>
      </c>
      <c r="R10" s="7">
        <v>14791</v>
      </c>
      <c r="S10" s="325">
        <v>148110</v>
      </c>
      <c r="T10" s="322"/>
      <c r="U10" s="293" t="s">
        <v>164</v>
      </c>
      <c r="V10" s="299">
        <v>0</v>
      </c>
      <c r="W10" s="299">
        <v>25061</v>
      </c>
      <c r="X10" s="299">
        <v>0</v>
      </c>
      <c r="Y10" s="299">
        <v>15510</v>
      </c>
      <c r="Z10" s="299">
        <v>0</v>
      </c>
      <c r="AA10" s="299">
        <v>0</v>
      </c>
      <c r="AB10" s="299">
        <v>107539</v>
      </c>
      <c r="AC10" s="299">
        <v>0</v>
      </c>
      <c r="AD10" s="299">
        <v>0</v>
      </c>
      <c r="AE10" s="299">
        <v>0</v>
      </c>
      <c r="AF10" s="291">
        <v>148110</v>
      </c>
      <c r="AG10" s="298"/>
      <c r="AH10" s="309">
        <f t="shared" si="2"/>
        <v>20</v>
      </c>
      <c r="AI10" s="309" t="str">
        <f t="shared" si="2"/>
        <v>Cheney Light Department</v>
      </c>
      <c r="AJ10" s="343">
        <f t="shared" si="3"/>
        <v>0</v>
      </c>
      <c r="AK10" s="343">
        <f t="shared" si="0"/>
        <v>0.16920532036999528</v>
      </c>
      <c r="AL10" s="343">
        <f t="shared" si="0"/>
        <v>0</v>
      </c>
      <c r="AM10" s="343">
        <f t="shared" si="0"/>
        <v>0.10471946526230505</v>
      </c>
      <c r="AN10" s="343">
        <f t="shared" si="0"/>
        <v>0</v>
      </c>
      <c r="AO10" s="343">
        <f t="shared" si="0"/>
        <v>0</v>
      </c>
      <c r="AP10" s="343">
        <f t="shared" si="0"/>
        <v>0.72607521436769973</v>
      </c>
      <c r="AQ10" s="343">
        <f t="shared" si="0"/>
        <v>0</v>
      </c>
      <c r="AR10" s="343">
        <f t="shared" si="0"/>
        <v>0</v>
      </c>
      <c r="AS10" s="343">
        <f t="shared" si="0"/>
        <v>0</v>
      </c>
      <c r="AT10" s="343">
        <f t="shared" si="0"/>
        <v>1</v>
      </c>
      <c r="AU10" s="344"/>
      <c r="AV10" s="346">
        <f t="shared" si="4"/>
        <v>0.72607521436769973</v>
      </c>
      <c r="AW10" s="343">
        <f t="shared" si="5"/>
        <v>1</v>
      </c>
      <c r="AX10" s="343">
        <f t="shared" si="1"/>
        <v>0</v>
      </c>
      <c r="AY10" s="343">
        <f t="shared" si="1"/>
        <v>0</v>
      </c>
      <c r="AZ10" s="343">
        <f t="shared" si="1"/>
        <v>0</v>
      </c>
      <c r="BA10" s="343">
        <f t="shared" si="6"/>
        <v>1</v>
      </c>
      <c r="BB10" s="344"/>
      <c r="BC10" s="345">
        <f t="shared" si="7"/>
        <v>20</v>
      </c>
      <c r="BD10" s="345" t="str">
        <f t="shared" si="7"/>
        <v>Cheney Light Department</v>
      </c>
      <c r="BE10" s="8" t="s">
        <v>378</v>
      </c>
      <c r="BF10" s="17">
        <v>5.1968673985829996</v>
      </c>
      <c r="BG10" s="17">
        <v>21.201550032888147</v>
      </c>
      <c r="BH10" s="304">
        <v>26.398417431471145</v>
      </c>
    </row>
    <row r="11" spans="1:60" hidden="1" x14ac:dyDescent="0.25">
      <c r="A11">
        <v>21</v>
      </c>
      <c r="B11" t="s">
        <v>165</v>
      </c>
      <c r="C11" s="7">
        <v>0</v>
      </c>
      <c r="D11" s="7">
        <v>0</v>
      </c>
      <c r="E11" s="7">
        <v>0</v>
      </c>
      <c r="F11" s="7">
        <v>0</v>
      </c>
      <c r="G11" s="7">
        <v>17010</v>
      </c>
      <c r="H11" s="7">
        <v>0</v>
      </c>
      <c r="I11" s="7">
        <v>2453</v>
      </c>
      <c r="J11" s="7">
        <v>0</v>
      </c>
      <c r="K11" s="7">
        <v>0</v>
      </c>
      <c r="L11" s="7">
        <v>0</v>
      </c>
      <c r="M11" s="7">
        <v>0</v>
      </c>
      <c r="N11" s="7">
        <v>0</v>
      </c>
      <c r="O11" s="7">
        <v>0</v>
      </c>
      <c r="P11" s="7">
        <v>0</v>
      </c>
      <c r="Q11" s="7">
        <v>0</v>
      </c>
      <c r="R11" s="7">
        <v>2340</v>
      </c>
      <c r="S11" s="325">
        <v>21803</v>
      </c>
      <c r="T11" s="322"/>
      <c r="U11" s="293" t="s">
        <v>165</v>
      </c>
      <c r="V11" s="299">
        <v>0</v>
      </c>
      <c r="W11" s="299">
        <v>2340</v>
      </c>
      <c r="X11" s="299">
        <v>0</v>
      </c>
      <c r="Y11" s="299">
        <v>2453</v>
      </c>
      <c r="Z11" s="299">
        <v>0</v>
      </c>
      <c r="AA11" s="299">
        <v>0</v>
      </c>
      <c r="AB11" s="299">
        <v>17010</v>
      </c>
      <c r="AC11" s="299">
        <v>0</v>
      </c>
      <c r="AD11" s="299">
        <v>0</v>
      </c>
      <c r="AE11" s="299">
        <v>0</v>
      </c>
      <c r="AF11" s="291">
        <v>21803</v>
      </c>
      <c r="AG11" s="298"/>
      <c r="AH11" s="309">
        <f t="shared" si="2"/>
        <v>21</v>
      </c>
      <c r="AI11" s="309" t="str">
        <f t="shared" si="2"/>
        <v>Chewelah Electric Department</v>
      </c>
      <c r="AJ11" s="343">
        <f t="shared" si="3"/>
        <v>0</v>
      </c>
      <c r="AK11" s="343">
        <f t="shared" si="0"/>
        <v>0.10732468008989589</v>
      </c>
      <c r="AL11" s="343">
        <f t="shared" si="0"/>
        <v>0</v>
      </c>
      <c r="AM11" s="343">
        <f t="shared" si="0"/>
        <v>0.11250745310278402</v>
      </c>
      <c r="AN11" s="343">
        <f t="shared" si="0"/>
        <v>0</v>
      </c>
      <c r="AO11" s="343">
        <f t="shared" si="0"/>
        <v>0</v>
      </c>
      <c r="AP11" s="343">
        <f t="shared" si="0"/>
        <v>0.78016786680732009</v>
      </c>
      <c r="AQ11" s="343">
        <f t="shared" si="0"/>
        <v>0</v>
      </c>
      <c r="AR11" s="343">
        <f t="shared" si="0"/>
        <v>0</v>
      </c>
      <c r="AS11" s="343">
        <f t="shared" si="0"/>
        <v>0</v>
      </c>
      <c r="AT11" s="343">
        <f t="shared" si="0"/>
        <v>1</v>
      </c>
      <c r="AU11" s="344"/>
      <c r="AV11" s="346">
        <f t="shared" si="4"/>
        <v>0.78016786680732009</v>
      </c>
      <c r="AW11" s="343">
        <f t="shared" si="5"/>
        <v>1</v>
      </c>
      <c r="AX11" s="343">
        <f t="shared" si="1"/>
        <v>0</v>
      </c>
      <c r="AY11" s="343">
        <f t="shared" si="1"/>
        <v>0</v>
      </c>
      <c r="AZ11" s="343">
        <f t="shared" si="1"/>
        <v>0</v>
      </c>
      <c r="BA11" s="343">
        <f t="shared" si="6"/>
        <v>1</v>
      </c>
      <c r="BB11" s="344"/>
      <c r="BC11" s="345">
        <f t="shared" si="7"/>
        <v>21</v>
      </c>
      <c r="BD11" s="345" t="str">
        <f t="shared" si="7"/>
        <v>Chewelah Electric Department</v>
      </c>
      <c r="BE11" s="8" t="s">
        <v>379</v>
      </c>
      <c r="BF11" s="17">
        <v>3.416747789057839</v>
      </c>
      <c r="BG11" s="17">
        <v>13.44786068023155</v>
      </c>
      <c r="BH11" s="304">
        <v>16.86460846928939</v>
      </c>
    </row>
    <row r="12" spans="1:60" hidden="1" x14ac:dyDescent="0.25">
      <c r="A12">
        <v>22</v>
      </c>
      <c r="B12" t="s">
        <v>166</v>
      </c>
      <c r="C12" s="7">
        <v>0</v>
      </c>
      <c r="D12" s="7">
        <v>0</v>
      </c>
      <c r="E12" s="7">
        <v>0</v>
      </c>
      <c r="F12" s="7">
        <v>0</v>
      </c>
      <c r="G12" s="7">
        <v>540024</v>
      </c>
      <c r="H12" s="7">
        <v>0</v>
      </c>
      <c r="I12" s="7">
        <v>76991</v>
      </c>
      <c r="J12" s="7">
        <v>0</v>
      </c>
      <c r="K12" s="7">
        <v>0</v>
      </c>
      <c r="L12" s="7">
        <v>0</v>
      </c>
      <c r="M12" s="7">
        <v>0</v>
      </c>
      <c r="N12" s="7">
        <v>0</v>
      </c>
      <c r="O12" s="7">
        <v>0</v>
      </c>
      <c r="P12" s="7">
        <v>0</v>
      </c>
      <c r="Q12" s="7">
        <v>0</v>
      </c>
      <c r="R12" s="7">
        <v>73422</v>
      </c>
      <c r="S12" s="325">
        <v>690437</v>
      </c>
      <c r="T12" s="322"/>
      <c r="U12" s="293" t="s">
        <v>166</v>
      </c>
      <c r="V12" s="299">
        <v>0</v>
      </c>
      <c r="W12" s="299">
        <v>73422</v>
      </c>
      <c r="X12" s="299">
        <v>0</v>
      </c>
      <c r="Y12" s="299">
        <v>76991</v>
      </c>
      <c r="Z12" s="299">
        <v>0</v>
      </c>
      <c r="AA12" s="299">
        <v>0</v>
      </c>
      <c r="AB12" s="299">
        <v>540024</v>
      </c>
      <c r="AC12" s="299">
        <v>0</v>
      </c>
      <c r="AD12" s="299">
        <v>0</v>
      </c>
      <c r="AE12" s="299">
        <v>0</v>
      </c>
      <c r="AF12" s="291">
        <v>690437</v>
      </c>
      <c r="AG12" s="298"/>
      <c r="AH12" s="309">
        <f t="shared" si="2"/>
        <v>22</v>
      </c>
      <c r="AI12" s="309" t="str">
        <f t="shared" si="2"/>
        <v>Clallam County PUD #1</v>
      </c>
      <c r="AJ12" s="343">
        <f t="shared" si="3"/>
        <v>0</v>
      </c>
      <c r="AK12" s="343">
        <f t="shared" si="0"/>
        <v>0.10634134613295637</v>
      </c>
      <c r="AL12" s="343">
        <f t="shared" si="0"/>
        <v>0</v>
      </c>
      <c r="AM12" s="343">
        <f t="shared" si="0"/>
        <v>0.11151053608077204</v>
      </c>
      <c r="AN12" s="343">
        <f t="shared" si="0"/>
        <v>0</v>
      </c>
      <c r="AO12" s="343">
        <f t="shared" si="0"/>
        <v>0</v>
      </c>
      <c r="AP12" s="343">
        <f t="shared" si="0"/>
        <v>0.78214811778627158</v>
      </c>
      <c r="AQ12" s="343">
        <f t="shared" si="0"/>
        <v>0</v>
      </c>
      <c r="AR12" s="343">
        <f t="shared" si="0"/>
        <v>0</v>
      </c>
      <c r="AS12" s="343">
        <f t="shared" si="0"/>
        <v>0</v>
      </c>
      <c r="AT12" s="343">
        <f t="shared" si="0"/>
        <v>1</v>
      </c>
      <c r="AU12" s="344"/>
      <c r="AV12" s="346">
        <f t="shared" si="4"/>
        <v>0.78214811778627158</v>
      </c>
      <c r="AW12" s="343">
        <f t="shared" si="5"/>
        <v>1</v>
      </c>
      <c r="AX12" s="343">
        <f t="shared" si="1"/>
        <v>0</v>
      </c>
      <c r="AY12" s="343">
        <f t="shared" si="1"/>
        <v>0</v>
      </c>
      <c r="AZ12" s="343">
        <f t="shared" si="1"/>
        <v>0</v>
      </c>
      <c r="BA12" s="343">
        <f t="shared" si="6"/>
        <v>1</v>
      </c>
      <c r="BB12" s="344"/>
      <c r="BC12" s="345">
        <f t="shared" si="7"/>
        <v>22</v>
      </c>
      <c r="BD12" s="345" t="str">
        <f t="shared" si="7"/>
        <v>Clallam County PUD #1</v>
      </c>
      <c r="BE12" s="8" t="s">
        <v>380</v>
      </c>
      <c r="BF12" s="17">
        <v>3.3855313472069328</v>
      </c>
      <c r="BG12" s="17">
        <v>13.324648218344992</v>
      </c>
      <c r="BH12" s="304">
        <v>16.710179565551925</v>
      </c>
    </row>
    <row r="13" spans="1:60" hidden="1" x14ac:dyDescent="0.25">
      <c r="A13">
        <v>23</v>
      </c>
      <c r="B13" t="s">
        <v>167</v>
      </c>
      <c r="C13" s="7">
        <v>5301</v>
      </c>
      <c r="D13" s="7">
        <v>20116</v>
      </c>
      <c r="E13" s="7">
        <v>0</v>
      </c>
      <c r="F13" s="7">
        <v>0</v>
      </c>
      <c r="G13" s="7">
        <v>2003983</v>
      </c>
      <c r="H13" s="7">
        <v>1589482</v>
      </c>
      <c r="I13" s="7">
        <v>287512</v>
      </c>
      <c r="J13" s="7">
        <v>0</v>
      </c>
      <c r="K13" s="7">
        <v>0</v>
      </c>
      <c r="L13" s="7">
        <v>0</v>
      </c>
      <c r="M13" s="7">
        <v>118149</v>
      </c>
      <c r="N13" s="7">
        <v>0</v>
      </c>
      <c r="O13" s="7">
        <v>0</v>
      </c>
      <c r="P13" s="7">
        <v>535628</v>
      </c>
      <c r="Q13" s="7">
        <v>168033</v>
      </c>
      <c r="R13" s="7">
        <v>274185</v>
      </c>
      <c r="S13" s="325">
        <v>5002389</v>
      </c>
      <c r="T13" s="322"/>
      <c r="U13" s="293" t="s">
        <v>167</v>
      </c>
      <c r="V13" s="299">
        <v>0</v>
      </c>
      <c r="W13" s="299">
        <v>2031700</v>
      </c>
      <c r="X13" s="299">
        <v>0</v>
      </c>
      <c r="Y13" s="299">
        <v>287512</v>
      </c>
      <c r="Z13" s="299">
        <v>20116</v>
      </c>
      <c r="AA13" s="299">
        <v>5301</v>
      </c>
      <c r="AB13" s="299">
        <v>2003983</v>
      </c>
      <c r="AC13" s="299">
        <v>0</v>
      </c>
      <c r="AD13" s="299">
        <v>535628</v>
      </c>
      <c r="AE13" s="299">
        <v>118149</v>
      </c>
      <c r="AF13" s="291">
        <v>5002389</v>
      </c>
      <c r="AG13" s="298"/>
      <c r="AH13" s="309">
        <f t="shared" si="2"/>
        <v>23</v>
      </c>
      <c r="AI13" s="309" t="str">
        <f t="shared" si="2"/>
        <v>Clark County PUD #1</v>
      </c>
      <c r="AJ13" s="343">
        <f t="shared" si="3"/>
        <v>0</v>
      </c>
      <c r="AK13" s="343">
        <f t="shared" si="0"/>
        <v>0.40614594346821087</v>
      </c>
      <c r="AL13" s="343">
        <f t="shared" si="0"/>
        <v>0</v>
      </c>
      <c r="AM13" s="343">
        <f t="shared" si="0"/>
        <v>5.7474938474396935E-2</v>
      </c>
      <c r="AN13" s="343">
        <f t="shared" si="0"/>
        <v>4.0212786330691194E-3</v>
      </c>
      <c r="AO13" s="343">
        <f t="shared" si="0"/>
        <v>1.0596936783604793E-3</v>
      </c>
      <c r="AP13" s="343">
        <f t="shared" si="0"/>
        <v>0.40060519083981672</v>
      </c>
      <c r="AQ13" s="343">
        <f t="shared" si="0"/>
        <v>0</v>
      </c>
      <c r="AR13" s="343">
        <f t="shared" si="0"/>
        <v>0.10707443983264796</v>
      </c>
      <c r="AS13" s="343">
        <f t="shared" si="0"/>
        <v>2.3618515073497881E-2</v>
      </c>
      <c r="AT13" s="343">
        <f t="shared" si="0"/>
        <v>1</v>
      </c>
      <c r="AU13" s="344"/>
      <c r="AV13" s="346">
        <f t="shared" si="4"/>
        <v>0.53129814574596257</v>
      </c>
      <c r="AW13" s="343">
        <f t="shared" si="5"/>
        <v>0.75401202516404786</v>
      </c>
      <c r="AX13" s="343">
        <f t="shared" si="1"/>
        <v>0</v>
      </c>
      <c r="AY13" s="343">
        <f t="shared" si="1"/>
        <v>0.20153362229847691</v>
      </c>
      <c r="AZ13" s="343">
        <f t="shared" si="1"/>
        <v>4.4454352537475164E-2</v>
      </c>
      <c r="BA13" s="343">
        <f t="shared" si="6"/>
        <v>1</v>
      </c>
      <c r="BB13" s="344"/>
      <c r="BC13" s="345">
        <f t="shared" si="7"/>
        <v>23</v>
      </c>
      <c r="BD13" s="345" t="str">
        <f t="shared" si="7"/>
        <v>Clark County PUD #1</v>
      </c>
      <c r="BE13" s="8" t="s">
        <v>381</v>
      </c>
      <c r="BF13" s="17">
        <v>12.007820917988518</v>
      </c>
      <c r="BG13" s="17">
        <v>50.957692634354267</v>
      </c>
      <c r="BH13" s="304">
        <v>62.965513552342784</v>
      </c>
    </row>
    <row r="14" spans="1:60" hidden="1" x14ac:dyDescent="0.25">
      <c r="A14">
        <v>26</v>
      </c>
      <c r="B14" t="s">
        <v>168</v>
      </c>
      <c r="C14" s="7">
        <v>0</v>
      </c>
      <c r="D14" s="7">
        <v>0</v>
      </c>
      <c r="E14" s="7">
        <v>0</v>
      </c>
      <c r="F14" s="7">
        <v>0</v>
      </c>
      <c r="G14" s="7">
        <v>17290</v>
      </c>
      <c r="H14" s="7">
        <v>0</v>
      </c>
      <c r="I14" s="7">
        <v>2494</v>
      </c>
      <c r="J14" s="7">
        <v>0</v>
      </c>
      <c r="K14" s="7">
        <v>0</v>
      </c>
      <c r="L14" s="7">
        <v>0</v>
      </c>
      <c r="M14" s="7">
        <v>0</v>
      </c>
      <c r="N14" s="7">
        <v>0</v>
      </c>
      <c r="O14" s="7">
        <v>0</v>
      </c>
      <c r="P14" s="7">
        <v>0</v>
      </c>
      <c r="Q14" s="7">
        <v>101</v>
      </c>
      <c r="R14" s="7">
        <v>2378</v>
      </c>
      <c r="S14" s="325">
        <v>22263</v>
      </c>
      <c r="T14" s="322"/>
      <c r="U14" s="293" t="s">
        <v>168</v>
      </c>
      <c r="V14" s="299">
        <v>0</v>
      </c>
      <c r="W14" s="299">
        <v>2479</v>
      </c>
      <c r="X14" s="299">
        <v>0</v>
      </c>
      <c r="Y14" s="299">
        <v>2494</v>
      </c>
      <c r="Z14" s="299">
        <v>0</v>
      </c>
      <c r="AA14" s="299">
        <v>0</v>
      </c>
      <c r="AB14" s="299">
        <v>17290</v>
      </c>
      <c r="AC14" s="299">
        <v>0</v>
      </c>
      <c r="AD14" s="299">
        <v>0</v>
      </c>
      <c r="AE14" s="299">
        <v>0</v>
      </c>
      <c r="AF14" s="291">
        <v>22263</v>
      </c>
      <c r="AG14" s="298"/>
      <c r="AH14" s="309">
        <f t="shared" si="2"/>
        <v>26</v>
      </c>
      <c r="AI14" s="309" t="str">
        <f t="shared" si="2"/>
        <v>Clearwater Power (WA)</v>
      </c>
      <c r="AJ14" s="343">
        <f t="shared" si="3"/>
        <v>0</v>
      </c>
      <c r="AK14" s="343">
        <f t="shared" si="0"/>
        <v>0.1113506715177649</v>
      </c>
      <c r="AL14" s="343">
        <f t="shared" si="0"/>
        <v>0</v>
      </c>
      <c r="AM14" s="343">
        <f t="shared" si="0"/>
        <v>0.11202443516147868</v>
      </c>
      <c r="AN14" s="343">
        <f t="shared" si="0"/>
        <v>0</v>
      </c>
      <c r="AO14" s="343">
        <f t="shared" si="0"/>
        <v>0</v>
      </c>
      <c r="AP14" s="343">
        <f t="shared" si="0"/>
        <v>0.77662489332075646</v>
      </c>
      <c r="AQ14" s="343">
        <f t="shared" si="0"/>
        <v>0</v>
      </c>
      <c r="AR14" s="343">
        <f t="shared" si="0"/>
        <v>0</v>
      </c>
      <c r="AS14" s="343">
        <f t="shared" si="0"/>
        <v>0</v>
      </c>
      <c r="AT14" s="343">
        <f t="shared" si="0"/>
        <v>1</v>
      </c>
      <c r="AU14" s="344"/>
      <c r="AV14" s="346">
        <f t="shared" si="4"/>
        <v>0.77662489332075646</v>
      </c>
      <c r="AW14" s="343">
        <f t="shared" si="5"/>
        <v>1</v>
      </c>
      <c r="AX14" s="343">
        <f t="shared" si="1"/>
        <v>0</v>
      </c>
      <c r="AY14" s="343">
        <f t="shared" si="1"/>
        <v>0</v>
      </c>
      <c r="AZ14" s="343">
        <f t="shared" si="1"/>
        <v>0</v>
      </c>
      <c r="BA14" s="343">
        <f t="shared" si="6"/>
        <v>1</v>
      </c>
      <c r="BB14" s="344"/>
      <c r="BC14" s="345">
        <f t="shared" si="7"/>
        <v>26</v>
      </c>
      <c r="BD14" s="345" t="str">
        <f t="shared" si="7"/>
        <v>Clearwater Power (WA)</v>
      </c>
      <c r="BE14" s="8" t="s">
        <v>382</v>
      </c>
      <c r="BF14" s="17">
        <v>3.5326253043842857</v>
      </c>
      <c r="BG14" s="17">
        <v>13.952320342039442</v>
      </c>
      <c r="BH14" s="304">
        <v>17.484945646423729</v>
      </c>
    </row>
    <row r="15" spans="1:60" hidden="1" x14ac:dyDescent="0.25">
      <c r="A15">
        <v>32</v>
      </c>
      <c r="B15" t="s">
        <v>169</v>
      </c>
      <c r="C15" s="7">
        <v>0</v>
      </c>
      <c r="D15" s="7">
        <v>0</v>
      </c>
      <c r="E15" s="7">
        <v>0</v>
      </c>
      <c r="F15" s="7">
        <v>0</v>
      </c>
      <c r="G15" s="7">
        <v>13214</v>
      </c>
      <c r="H15" s="7">
        <v>0</v>
      </c>
      <c r="I15" s="7">
        <v>1906</v>
      </c>
      <c r="J15" s="7">
        <v>0</v>
      </c>
      <c r="K15" s="7">
        <v>0</v>
      </c>
      <c r="L15" s="7">
        <v>0</v>
      </c>
      <c r="M15" s="7">
        <v>0</v>
      </c>
      <c r="N15" s="7">
        <v>0</v>
      </c>
      <c r="O15" s="7">
        <v>0</v>
      </c>
      <c r="P15" s="7">
        <v>0</v>
      </c>
      <c r="Q15" s="7">
        <v>0</v>
      </c>
      <c r="R15" s="7">
        <v>1817</v>
      </c>
      <c r="S15" s="325">
        <v>16937</v>
      </c>
      <c r="T15" s="322"/>
      <c r="U15" s="293" t="s">
        <v>169</v>
      </c>
      <c r="V15" s="299">
        <v>0</v>
      </c>
      <c r="W15" s="299">
        <v>1817</v>
      </c>
      <c r="X15" s="299">
        <v>0</v>
      </c>
      <c r="Y15" s="299">
        <v>1906</v>
      </c>
      <c r="Z15" s="299">
        <v>0</v>
      </c>
      <c r="AA15" s="299">
        <v>0</v>
      </c>
      <c r="AB15" s="299">
        <v>13214</v>
      </c>
      <c r="AC15" s="299">
        <v>0</v>
      </c>
      <c r="AD15" s="299">
        <v>0</v>
      </c>
      <c r="AE15" s="299">
        <v>0</v>
      </c>
      <c r="AF15" s="291">
        <v>16937</v>
      </c>
      <c r="AG15" s="298"/>
      <c r="AH15" s="309">
        <f t="shared" si="2"/>
        <v>32</v>
      </c>
      <c r="AI15" s="309" t="str">
        <f t="shared" si="2"/>
        <v>Coulee Dam, Town of</v>
      </c>
      <c r="AJ15" s="343">
        <f t="shared" si="3"/>
        <v>0</v>
      </c>
      <c r="AK15" s="343">
        <f t="shared" si="0"/>
        <v>0.10727991970242665</v>
      </c>
      <c r="AL15" s="343">
        <f t="shared" si="0"/>
        <v>0</v>
      </c>
      <c r="AM15" s="343">
        <f t="shared" si="0"/>
        <v>0.11253468737084489</v>
      </c>
      <c r="AN15" s="343">
        <f t="shared" si="0"/>
        <v>0</v>
      </c>
      <c r="AO15" s="343">
        <f t="shared" si="0"/>
        <v>0</v>
      </c>
      <c r="AP15" s="343">
        <f t="shared" si="0"/>
        <v>0.7801853929267285</v>
      </c>
      <c r="AQ15" s="343">
        <f t="shared" si="0"/>
        <v>0</v>
      </c>
      <c r="AR15" s="343">
        <f t="shared" si="0"/>
        <v>0</v>
      </c>
      <c r="AS15" s="343">
        <f t="shared" si="0"/>
        <v>0</v>
      </c>
      <c r="AT15" s="343">
        <f t="shared" si="0"/>
        <v>1</v>
      </c>
      <c r="AU15" s="344"/>
      <c r="AV15" s="346">
        <f t="shared" si="4"/>
        <v>0.7801853929267285</v>
      </c>
      <c r="AW15" s="343">
        <f t="shared" si="5"/>
        <v>1</v>
      </c>
      <c r="AX15" s="343">
        <f t="shared" si="1"/>
        <v>0</v>
      </c>
      <c r="AY15" s="343">
        <f t="shared" si="1"/>
        <v>0</v>
      </c>
      <c r="AZ15" s="343">
        <f t="shared" si="1"/>
        <v>0</v>
      </c>
      <c r="BA15" s="343">
        <f t="shared" si="6"/>
        <v>1</v>
      </c>
      <c r="BB15" s="344"/>
      <c r="BC15" s="345">
        <f t="shared" si="7"/>
        <v>32</v>
      </c>
      <c r="BD15" s="345" t="str">
        <f t="shared" si="7"/>
        <v>Coulee Dam, Town of</v>
      </c>
      <c r="BE15" s="8" t="s">
        <v>383</v>
      </c>
      <c r="BF15" s="17">
        <v>3.4155166216933122</v>
      </c>
      <c r="BG15" s="17">
        <v>13.442252171040789</v>
      </c>
      <c r="BH15" s="304">
        <v>16.857768792734099</v>
      </c>
    </row>
    <row r="16" spans="1:60" hidden="1" x14ac:dyDescent="0.25">
      <c r="A16">
        <v>33</v>
      </c>
      <c r="B16" t="s">
        <v>170</v>
      </c>
      <c r="C16" s="7">
        <v>0</v>
      </c>
      <c r="D16" s="7">
        <v>157628</v>
      </c>
      <c r="E16" s="7">
        <v>0</v>
      </c>
      <c r="F16" s="7">
        <v>0</v>
      </c>
      <c r="G16" s="7">
        <v>2691479</v>
      </c>
      <c r="H16" s="7">
        <v>0</v>
      </c>
      <c r="I16" s="7">
        <v>373891</v>
      </c>
      <c r="J16" s="7">
        <v>0</v>
      </c>
      <c r="K16" s="7">
        <v>0</v>
      </c>
      <c r="L16" s="7">
        <v>0</v>
      </c>
      <c r="M16" s="7">
        <v>20459</v>
      </c>
      <c r="N16" s="7">
        <v>0</v>
      </c>
      <c r="O16" s="7">
        <v>0</v>
      </c>
      <c r="P16" s="7">
        <v>421488</v>
      </c>
      <c r="Q16" s="7">
        <v>111231</v>
      </c>
      <c r="R16" s="7">
        <v>356559</v>
      </c>
      <c r="S16" s="325">
        <v>4132735</v>
      </c>
      <c r="T16" s="322"/>
      <c r="U16" s="293" t="s">
        <v>170</v>
      </c>
      <c r="V16" s="299">
        <v>0</v>
      </c>
      <c r="W16" s="299">
        <v>467790</v>
      </c>
      <c r="X16" s="299">
        <v>0</v>
      </c>
      <c r="Y16" s="299">
        <v>373891</v>
      </c>
      <c r="Z16" s="299">
        <v>157628</v>
      </c>
      <c r="AA16" s="299">
        <v>0</v>
      </c>
      <c r="AB16" s="299">
        <v>2691479</v>
      </c>
      <c r="AC16" s="299">
        <v>0</v>
      </c>
      <c r="AD16" s="299">
        <v>421488</v>
      </c>
      <c r="AE16" s="299">
        <v>20459</v>
      </c>
      <c r="AF16" s="291">
        <v>4132735</v>
      </c>
      <c r="AG16" s="298"/>
      <c r="AH16" s="309">
        <f t="shared" si="2"/>
        <v>33</v>
      </c>
      <c r="AI16" s="309" t="str">
        <f t="shared" si="2"/>
        <v>Cowlitz County PUD #1</v>
      </c>
      <c r="AJ16" s="343">
        <f t="shared" si="3"/>
        <v>0</v>
      </c>
      <c r="AK16" s="343">
        <f t="shared" si="0"/>
        <v>0.11319138536586547</v>
      </c>
      <c r="AL16" s="343">
        <f t="shared" si="0"/>
        <v>0</v>
      </c>
      <c r="AM16" s="343">
        <f t="shared" si="0"/>
        <v>9.0470596348423013E-2</v>
      </c>
      <c r="AN16" s="343">
        <f t="shared" si="0"/>
        <v>3.8141327716391206E-2</v>
      </c>
      <c r="AO16" s="343">
        <f t="shared" si="0"/>
        <v>0</v>
      </c>
      <c r="AP16" s="343">
        <f t="shared" si="0"/>
        <v>0.65125854912061865</v>
      </c>
      <c r="AQ16" s="343">
        <f t="shared" si="0"/>
        <v>0</v>
      </c>
      <c r="AR16" s="343">
        <f t="shared" si="0"/>
        <v>0.10198766676305158</v>
      </c>
      <c r="AS16" s="343">
        <f t="shared" si="0"/>
        <v>4.95047468565006E-3</v>
      </c>
      <c r="AT16" s="343">
        <f t="shared" si="0"/>
        <v>1</v>
      </c>
      <c r="AU16" s="344"/>
      <c r="AV16" s="346">
        <f t="shared" si="4"/>
        <v>0.75819669056932026</v>
      </c>
      <c r="AW16" s="343">
        <f t="shared" si="5"/>
        <v>0.85895725637050313</v>
      </c>
      <c r="AX16" s="343">
        <f t="shared" si="1"/>
        <v>0</v>
      </c>
      <c r="AY16" s="343">
        <f t="shared" si="1"/>
        <v>0.1345134686442252</v>
      </c>
      <c r="AZ16" s="343">
        <f t="shared" si="1"/>
        <v>6.529274985271713E-3</v>
      </c>
      <c r="BA16" s="343">
        <f t="shared" si="6"/>
        <v>1</v>
      </c>
      <c r="BB16" s="344"/>
      <c r="BC16" s="345">
        <f t="shared" si="7"/>
        <v>33</v>
      </c>
      <c r="BD16" s="345" t="str">
        <f t="shared" si="7"/>
        <v>Cowlitz County PUD #1</v>
      </c>
      <c r="BE16" s="8" t="s">
        <v>384</v>
      </c>
      <c r="BF16" s="17">
        <v>3.9132699471607295</v>
      </c>
      <c r="BG16" s="17">
        <v>14.519841364124135</v>
      </c>
      <c r="BH16" s="304">
        <v>18.433111311284865</v>
      </c>
    </row>
    <row r="17" spans="1:60" hidden="1" x14ac:dyDescent="0.25">
      <c r="A17">
        <v>35</v>
      </c>
      <c r="B17" t="s">
        <v>171</v>
      </c>
      <c r="C17" s="7">
        <v>0</v>
      </c>
      <c r="D17" s="7">
        <v>0</v>
      </c>
      <c r="E17" s="7">
        <v>0</v>
      </c>
      <c r="F17" s="7">
        <v>0</v>
      </c>
      <c r="G17" s="7">
        <v>8903</v>
      </c>
      <c r="H17" s="7">
        <v>0</v>
      </c>
      <c r="I17" s="7">
        <v>0</v>
      </c>
      <c r="J17" s="7">
        <v>0</v>
      </c>
      <c r="K17" s="7">
        <v>0</v>
      </c>
      <c r="L17" s="7">
        <v>0</v>
      </c>
      <c r="M17" s="7">
        <v>0</v>
      </c>
      <c r="N17" s="7">
        <v>0</v>
      </c>
      <c r="O17" s="7">
        <v>0</v>
      </c>
      <c r="P17" s="7">
        <v>0</v>
      </c>
      <c r="Q17" s="7">
        <v>1348495</v>
      </c>
      <c r="R17" s="7">
        <v>0</v>
      </c>
      <c r="S17" s="325">
        <v>1357398</v>
      </c>
      <c r="T17" s="322"/>
      <c r="U17" s="293" t="s">
        <v>171</v>
      </c>
      <c r="V17" s="299">
        <v>0</v>
      </c>
      <c r="W17" s="299">
        <v>1348495</v>
      </c>
      <c r="X17" s="299">
        <v>0</v>
      </c>
      <c r="Y17" s="299">
        <v>0</v>
      </c>
      <c r="Z17" s="299">
        <v>0</v>
      </c>
      <c r="AA17" s="299">
        <v>0</v>
      </c>
      <c r="AB17" s="299">
        <v>8903</v>
      </c>
      <c r="AC17" s="299">
        <v>0</v>
      </c>
      <c r="AD17" s="299">
        <v>0</v>
      </c>
      <c r="AE17" s="299">
        <v>0</v>
      </c>
      <c r="AF17" s="291">
        <v>1357398</v>
      </c>
      <c r="AG17" s="298"/>
      <c r="AH17" s="309">
        <f t="shared" si="2"/>
        <v>35</v>
      </c>
      <c r="AI17" s="309" t="str">
        <f t="shared" si="2"/>
        <v>Douglas County PUD #1</v>
      </c>
      <c r="AJ17" s="343">
        <f t="shared" si="3"/>
        <v>0</v>
      </c>
      <c r="AK17" s="343">
        <f t="shared" si="0"/>
        <v>0.99344112780481475</v>
      </c>
      <c r="AL17" s="343">
        <f t="shared" si="0"/>
        <v>0</v>
      </c>
      <c r="AM17" s="343">
        <f t="shared" si="0"/>
        <v>0</v>
      </c>
      <c r="AN17" s="343">
        <f t="shared" si="0"/>
        <v>0</v>
      </c>
      <c r="AO17" s="343">
        <f t="shared" si="0"/>
        <v>0</v>
      </c>
      <c r="AP17" s="343">
        <f t="shared" si="0"/>
        <v>6.5588721951851999E-3</v>
      </c>
      <c r="AQ17" s="343">
        <f t="shared" si="0"/>
        <v>0</v>
      </c>
      <c r="AR17" s="343">
        <f t="shared" si="0"/>
        <v>0</v>
      </c>
      <c r="AS17" s="343">
        <f t="shared" si="0"/>
        <v>0</v>
      </c>
      <c r="AT17" s="343">
        <f t="shared" si="0"/>
        <v>1</v>
      </c>
      <c r="AU17" s="344"/>
      <c r="AV17" s="346">
        <f t="shared" si="4"/>
        <v>6.5588721951851999E-3</v>
      </c>
      <c r="AW17" s="343">
        <f t="shared" si="5"/>
        <v>1</v>
      </c>
      <c r="AX17" s="343">
        <f t="shared" si="1"/>
        <v>0</v>
      </c>
      <c r="AY17" s="343">
        <f t="shared" si="1"/>
        <v>0</v>
      </c>
      <c r="AZ17" s="343">
        <f t="shared" si="1"/>
        <v>0</v>
      </c>
      <c r="BA17" s="343">
        <f t="shared" si="6"/>
        <v>1</v>
      </c>
      <c r="BB17" s="344"/>
      <c r="BC17" s="345">
        <f t="shared" si="7"/>
        <v>35</v>
      </c>
      <c r="BD17" s="345" t="str">
        <f t="shared" si="7"/>
        <v>Douglas County PUD #1</v>
      </c>
      <c r="BE17" s="8" t="s">
        <v>385</v>
      </c>
      <c r="BF17" s="17">
        <v>28.905073617646813</v>
      </c>
      <c r="BG17" s="17">
        <v>124.47889776648867</v>
      </c>
      <c r="BH17" s="304">
        <v>153.38397138413549</v>
      </c>
    </row>
    <row r="18" spans="1:60" hidden="1" x14ac:dyDescent="0.25">
      <c r="A18">
        <v>38</v>
      </c>
      <c r="B18" t="s">
        <v>172</v>
      </c>
      <c r="C18" s="7">
        <v>0</v>
      </c>
      <c r="D18" s="7">
        <v>0</v>
      </c>
      <c r="E18" s="7">
        <v>0</v>
      </c>
      <c r="F18" s="7">
        <v>0</v>
      </c>
      <c r="G18" s="7">
        <v>22679</v>
      </c>
      <c r="H18" s="7">
        <v>0</v>
      </c>
      <c r="I18" s="7">
        <v>3271</v>
      </c>
      <c r="J18" s="7">
        <v>0</v>
      </c>
      <c r="K18" s="7">
        <v>0</v>
      </c>
      <c r="L18" s="7">
        <v>0</v>
      </c>
      <c r="M18" s="7">
        <v>0</v>
      </c>
      <c r="N18" s="7">
        <v>0</v>
      </c>
      <c r="O18" s="7">
        <v>0</v>
      </c>
      <c r="P18" s="7">
        <v>0</v>
      </c>
      <c r="Q18" s="7">
        <v>0</v>
      </c>
      <c r="R18" s="7">
        <v>3119</v>
      </c>
      <c r="S18" s="325">
        <v>29069</v>
      </c>
      <c r="T18" s="322"/>
      <c r="U18" s="293" t="s">
        <v>172</v>
      </c>
      <c r="V18" s="299">
        <v>0</v>
      </c>
      <c r="W18" s="299">
        <v>3119</v>
      </c>
      <c r="X18" s="299">
        <v>0</v>
      </c>
      <c r="Y18" s="299">
        <v>3271</v>
      </c>
      <c r="Z18" s="299">
        <v>0</v>
      </c>
      <c r="AA18" s="299">
        <v>0</v>
      </c>
      <c r="AB18" s="299">
        <v>22679</v>
      </c>
      <c r="AC18" s="299">
        <v>0</v>
      </c>
      <c r="AD18" s="299">
        <v>0</v>
      </c>
      <c r="AE18" s="299">
        <v>0</v>
      </c>
      <c r="AF18" s="291">
        <v>29069</v>
      </c>
      <c r="AG18" s="298"/>
      <c r="AH18" s="309">
        <f t="shared" si="2"/>
        <v>38</v>
      </c>
      <c r="AI18" s="309" t="str">
        <f t="shared" si="2"/>
        <v>Eatonville Electric Department</v>
      </c>
      <c r="AJ18" s="343">
        <f t="shared" si="3"/>
        <v>0</v>
      </c>
      <c r="AK18" s="343">
        <f t="shared" si="0"/>
        <v>0.10729643262582132</v>
      </c>
      <c r="AL18" s="343">
        <f t="shared" si="0"/>
        <v>0</v>
      </c>
      <c r="AM18" s="343">
        <f t="shared" si="0"/>
        <v>0.11252537066978568</v>
      </c>
      <c r="AN18" s="343">
        <f t="shared" si="0"/>
        <v>0</v>
      </c>
      <c r="AO18" s="343">
        <f t="shared" si="0"/>
        <v>0</v>
      </c>
      <c r="AP18" s="343">
        <f t="shared" si="0"/>
        <v>0.78017819670439303</v>
      </c>
      <c r="AQ18" s="343">
        <f t="shared" si="0"/>
        <v>0</v>
      </c>
      <c r="AR18" s="343">
        <f t="shared" si="0"/>
        <v>0</v>
      </c>
      <c r="AS18" s="343">
        <f t="shared" si="0"/>
        <v>0</v>
      </c>
      <c r="AT18" s="343">
        <f t="shared" si="0"/>
        <v>1</v>
      </c>
      <c r="AU18" s="344"/>
      <c r="AV18" s="346">
        <f t="shared" si="4"/>
        <v>0.78017819670439303</v>
      </c>
      <c r="AW18" s="343">
        <f t="shared" si="5"/>
        <v>1</v>
      </c>
      <c r="AX18" s="343">
        <f t="shared" si="1"/>
        <v>0</v>
      </c>
      <c r="AY18" s="343">
        <f t="shared" si="1"/>
        <v>0</v>
      </c>
      <c r="AZ18" s="343">
        <f t="shared" si="1"/>
        <v>0</v>
      </c>
      <c r="BA18" s="343">
        <f t="shared" si="6"/>
        <v>1</v>
      </c>
      <c r="BB18" s="344"/>
      <c r="BC18" s="345">
        <f t="shared" si="7"/>
        <v>38</v>
      </c>
      <c r="BD18" s="345" t="str">
        <f t="shared" si="7"/>
        <v>Eatonville Electric Department</v>
      </c>
      <c r="BE18" s="8" t="s">
        <v>386</v>
      </c>
      <c r="BF18" s="17">
        <v>3.4159727310001888</v>
      </c>
      <c r="BG18" s="17">
        <v>13.444321252383951</v>
      </c>
      <c r="BH18" s="304">
        <v>16.860293983384139</v>
      </c>
    </row>
    <row r="19" spans="1:60" hidden="1" x14ac:dyDescent="0.25">
      <c r="A19">
        <v>39</v>
      </c>
      <c r="B19" t="s">
        <v>173</v>
      </c>
      <c r="C19" s="7">
        <v>0</v>
      </c>
      <c r="D19" s="7">
        <v>0</v>
      </c>
      <c r="E19" s="7">
        <v>0</v>
      </c>
      <c r="F19" s="7">
        <v>0</v>
      </c>
      <c r="G19" s="7">
        <v>226862</v>
      </c>
      <c r="H19" s="7">
        <v>0</v>
      </c>
      <c r="I19" s="7">
        <v>32720</v>
      </c>
      <c r="J19" s="7">
        <v>0</v>
      </c>
      <c r="K19" s="7">
        <v>0</v>
      </c>
      <c r="L19" s="7">
        <v>0</v>
      </c>
      <c r="M19" s="7">
        <v>0</v>
      </c>
      <c r="N19" s="7">
        <v>0</v>
      </c>
      <c r="O19" s="7">
        <v>0</v>
      </c>
      <c r="P19" s="7">
        <v>0</v>
      </c>
      <c r="Q19" s="7">
        <v>0</v>
      </c>
      <c r="R19" s="7">
        <v>31203</v>
      </c>
      <c r="S19" s="325">
        <v>290785</v>
      </c>
      <c r="T19" s="322"/>
      <c r="U19" s="293" t="s">
        <v>173</v>
      </c>
      <c r="V19" s="299">
        <v>0</v>
      </c>
      <c r="W19" s="299">
        <v>31203</v>
      </c>
      <c r="X19" s="299">
        <v>0</v>
      </c>
      <c r="Y19" s="299">
        <v>32720</v>
      </c>
      <c r="Z19" s="299">
        <v>0</v>
      </c>
      <c r="AA19" s="299">
        <v>0</v>
      </c>
      <c r="AB19" s="299">
        <v>226862</v>
      </c>
      <c r="AC19" s="299">
        <v>0</v>
      </c>
      <c r="AD19" s="299">
        <v>0</v>
      </c>
      <c r="AE19" s="299">
        <v>0</v>
      </c>
      <c r="AF19" s="291">
        <v>290785</v>
      </c>
      <c r="AG19" s="298"/>
      <c r="AH19" s="309">
        <f t="shared" si="2"/>
        <v>39</v>
      </c>
      <c r="AI19" s="309" t="str">
        <f t="shared" si="2"/>
        <v>Elmhurst Mutual Power &amp; Light</v>
      </c>
      <c r="AJ19" s="343">
        <f t="shared" si="3"/>
        <v>0</v>
      </c>
      <c r="AK19" s="343">
        <f t="shared" si="3"/>
        <v>0.1073060852519903</v>
      </c>
      <c r="AL19" s="343">
        <f t="shared" si="3"/>
        <v>0</v>
      </c>
      <c r="AM19" s="343">
        <f t="shared" si="3"/>
        <v>0.11252299809137335</v>
      </c>
      <c r="AN19" s="343">
        <f t="shared" si="3"/>
        <v>0</v>
      </c>
      <c r="AO19" s="343">
        <f t="shared" si="3"/>
        <v>0</v>
      </c>
      <c r="AP19" s="343">
        <f t="shared" si="3"/>
        <v>0.78017091665663629</v>
      </c>
      <c r="AQ19" s="343">
        <f t="shared" si="3"/>
        <v>0</v>
      </c>
      <c r="AR19" s="343">
        <f t="shared" si="3"/>
        <v>0</v>
      </c>
      <c r="AS19" s="343">
        <f t="shared" si="3"/>
        <v>0</v>
      </c>
      <c r="AT19" s="343">
        <f t="shared" si="3"/>
        <v>1</v>
      </c>
      <c r="AU19" s="344"/>
      <c r="AV19" s="346">
        <f t="shared" si="4"/>
        <v>0.78017091665663629</v>
      </c>
      <c r="AW19" s="343">
        <f t="shared" si="5"/>
        <v>1</v>
      </c>
      <c r="AX19" s="343">
        <f t="shared" si="5"/>
        <v>0</v>
      </c>
      <c r="AY19" s="343">
        <f t="shared" si="5"/>
        <v>0</v>
      </c>
      <c r="AZ19" s="343">
        <f t="shared" si="5"/>
        <v>0</v>
      </c>
      <c r="BA19" s="343">
        <f t="shared" si="6"/>
        <v>1</v>
      </c>
      <c r="BB19" s="344"/>
      <c r="BC19" s="345">
        <f t="shared" si="7"/>
        <v>39</v>
      </c>
      <c r="BD19" s="345" t="str">
        <f t="shared" si="7"/>
        <v>Elmhurst Mutual Power &amp; Light</v>
      </c>
      <c r="BE19" s="8" t="s">
        <v>387</v>
      </c>
      <c r="BF19" s="17">
        <v>3.4162473822015467</v>
      </c>
      <c r="BG19" s="17">
        <v>13.445530733481963</v>
      </c>
      <c r="BH19" s="304">
        <v>16.86177811568351</v>
      </c>
    </row>
    <row r="20" spans="1:60" hidden="1" x14ac:dyDescent="0.25">
      <c r="A20">
        <v>41</v>
      </c>
      <c r="B20" t="s">
        <v>174</v>
      </c>
      <c r="C20" s="7">
        <v>0</v>
      </c>
      <c r="D20" s="7">
        <v>0</v>
      </c>
      <c r="E20" s="7">
        <v>0</v>
      </c>
      <c r="F20" s="7">
        <v>0</v>
      </c>
      <c r="G20" s="7">
        <v>171783</v>
      </c>
      <c r="H20" s="7">
        <v>0</v>
      </c>
      <c r="I20" s="7">
        <v>24776</v>
      </c>
      <c r="J20" s="7">
        <v>0</v>
      </c>
      <c r="K20" s="7">
        <v>0</v>
      </c>
      <c r="L20" s="7">
        <v>0</v>
      </c>
      <c r="M20" s="7">
        <v>0</v>
      </c>
      <c r="N20" s="7">
        <v>0</v>
      </c>
      <c r="O20" s="7">
        <v>0</v>
      </c>
      <c r="P20" s="7">
        <v>0</v>
      </c>
      <c r="Q20" s="7">
        <v>0</v>
      </c>
      <c r="R20" s="7">
        <v>23628</v>
      </c>
      <c r="S20" s="325">
        <v>220187</v>
      </c>
      <c r="T20" s="322"/>
      <c r="U20" s="293" t="s">
        <v>174</v>
      </c>
      <c r="V20" s="299">
        <v>0</v>
      </c>
      <c r="W20" s="299">
        <v>23628</v>
      </c>
      <c r="X20" s="299">
        <v>0</v>
      </c>
      <c r="Y20" s="299">
        <v>24776</v>
      </c>
      <c r="Z20" s="299">
        <v>0</v>
      </c>
      <c r="AA20" s="299">
        <v>0</v>
      </c>
      <c r="AB20" s="299">
        <v>171783</v>
      </c>
      <c r="AC20" s="299">
        <v>0</v>
      </c>
      <c r="AD20" s="299">
        <v>0</v>
      </c>
      <c r="AE20" s="299">
        <v>0</v>
      </c>
      <c r="AF20" s="291">
        <v>220187</v>
      </c>
      <c r="AG20" s="298"/>
      <c r="AH20" s="309">
        <f t="shared" si="2"/>
        <v>41</v>
      </c>
      <c r="AI20" s="309" t="str">
        <f t="shared" si="2"/>
        <v>Ellensburg Electric Division</v>
      </c>
      <c r="AJ20" s="343">
        <f t="shared" si="3"/>
        <v>0</v>
      </c>
      <c r="AK20" s="343">
        <f t="shared" si="3"/>
        <v>0.10730878753059898</v>
      </c>
      <c r="AL20" s="343">
        <f t="shared" si="3"/>
        <v>0</v>
      </c>
      <c r="AM20" s="343">
        <f t="shared" si="3"/>
        <v>0.11252253766116982</v>
      </c>
      <c r="AN20" s="343">
        <f t="shared" si="3"/>
        <v>0</v>
      </c>
      <c r="AO20" s="343">
        <f t="shared" si="3"/>
        <v>0</v>
      </c>
      <c r="AP20" s="343">
        <f t="shared" si="3"/>
        <v>0.78016867480823116</v>
      </c>
      <c r="AQ20" s="343">
        <f t="shared" si="3"/>
        <v>0</v>
      </c>
      <c r="AR20" s="343">
        <f t="shared" si="3"/>
        <v>0</v>
      </c>
      <c r="AS20" s="343">
        <f t="shared" si="3"/>
        <v>0</v>
      </c>
      <c r="AT20" s="343">
        <f t="shared" si="3"/>
        <v>1</v>
      </c>
      <c r="AU20" s="344"/>
      <c r="AV20" s="346">
        <f t="shared" si="4"/>
        <v>0.78016867480823116</v>
      </c>
      <c r="AW20" s="343">
        <f t="shared" si="5"/>
        <v>1</v>
      </c>
      <c r="AX20" s="343">
        <f t="shared" si="5"/>
        <v>0</v>
      </c>
      <c r="AY20" s="343">
        <f t="shared" si="5"/>
        <v>0</v>
      </c>
      <c r="AZ20" s="343">
        <f t="shared" si="5"/>
        <v>0</v>
      </c>
      <c r="BA20" s="343">
        <f t="shared" si="6"/>
        <v>1</v>
      </c>
      <c r="BB20" s="344"/>
      <c r="BC20" s="345">
        <f t="shared" si="7"/>
        <v>41</v>
      </c>
      <c r="BD20" s="345" t="str">
        <f t="shared" si="7"/>
        <v>Ellensburg Electric Division</v>
      </c>
      <c r="BE20" s="8" t="s">
        <v>388</v>
      </c>
      <c r="BF20" s="17">
        <v>3.4163248041209759</v>
      </c>
      <c r="BG20" s="17">
        <v>13.445869330962228</v>
      </c>
      <c r="BH20" s="304">
        <v>16.862194135083204</v>
      </c>
    </row>
    <row r="21" spans="1:60" hidden="1" x14ac:dyDescent="0.25">
      <c r="A21">
        <v>44</v>
      </c>
      <c r="B21" t="s">
        <v>175</v>
      </c>
      <c r="C21" s="7">
        <v>0</v>
      </c>
      <c r="D21" s="7">
        <v>0</v>
      </c>
      <c r="E21" s="7">
        <v>0</v>
      </c>
      <c r="F21" s="7">
        <v>0</v>
      </c>
      <c r="G21" s="7">
        <v>64487</v>
      </c>
      <c r="H21" s="7">
        <v>0</v>
      </c>
      <c r="I21" s="7">
        <v>9301</v>
      </c>
      <c r="J21" s="7">
        <v>0</v>
      </c>
      <c r="K21" s="7">
        <v>0</v>
      </c>
      <c r="L21" s="7">
        <v>0</v>
      </c>
      <c r="M21" s="7">
        <v>0</v>
      </c>
      <c r="N21" s="7">
        <v>0</v>
      </c>
      <c r="O21" s="7">
        <v>0</v>
      </c>
      <c r="P21" s="7">
        <v>0</v>
      </c>
      <c r="Q21" s="7">
        <v>0</v>
      </c>
      <c r="R21" s="7">
        <v>8870</v>
      </c>
      <c r="S21" s="325">
        <v>82658</v>
      </c>
      <c r="T21" s="322"/>
      <c r="U21" s="293" t="s">
        <v>175</v>
      </c>
      <c r="V21" s="299">
        <v>0</v>
      </c>
      <c r="W21" s="299">
        <v>8870</v>
      </c>
      <c r="X21" s="299">
        <v>0</v>
      </c>
      <c r="Y21" s="299">
        <v>9301</v>
      </c>
      <c r="Z21" s="299">
        <v>0</v>
      </c>
      <c r="AA21" s="299">
        <v>0</v>
      </c>
      <c r="AB21" s="299">
        <v>64487</v>
      </c>
      <c r="AC21" s="299">
        <v>0</v>
      </c>
      <c r="AD21" s="299">
        <v>0</v>
      </c>
      <c r="AE21" s="299">
        <v>0</v>
      </c>
      <c r="AF21" s="291">
        <v>82658</v>
      </c>
      <c r="AG21" s="298"/>
      <c r="AH21" s="309">
        <f t="shared" si="2"/>
        <v>44</v>
      </c>
      <c r="AI21" s="309" t="str">
        <f t="shared" si="2"/>
        <v>Ferry County PUD #1</v>
      </c>
      <c r="AJ21" s="343">
        <f t="shared" si="3"/>
        <v>0</v>
      </c>
      <c r="AK21" s="343">
        <f t="shared" si="3"/>
        <v>0.10730963730068475</v>
      </c>
      <c r="AL21" s="343">
        <f t="shared" si="3"/>
        <v>0</v>
      </c>
      <c r="AM21" s="343">
        <f t="shared" si="3"/>
        <v>0.11252389363401001</v>
      </c>
      <c r="AN21" s="343">
        <f t="shared" si="3"/>
        <v>0</v>
      </c>
      <c r="AO21" s="343">
        <f t="shared" si="3"/>
        <v>0</v>
      </c>
      <c r="AP21" s="343">
        <f t="shared" si="3"/>
        <v>0.78016646906530518</v>
      </c>
      <c r="AQ21" s="343">
        <f t="shared" si="3"/>
        <v>0</v>
      </c>
      <c r="AR21" s="343">
        <f t="shared" si="3"/>
        <v>0</v>
      </c>
      <c r="AS21" s="343">
        <f t="shared" si="3"/>
        <v>0</v>
      </c>
      <c r="AT21" s="343">
        <f t="shared" si="3"/>
        <v>1</v>
      </c>
      <c r="AU21" s="344"/>
      <c r="AV21" s="346">
        <f t="shared" si="4"/>
        <v>0.78016646906530518</v>
      </c>
      <c r="AW21" s="343">
        <f t="shared" si="5"/>
        <v>1</v>
      </c>
      <c r="AX21" s="343">
        <f t="shared" si="5"/>
        <v>0</v>
      </c>
      <c r="AY21" s="343">
        <f t="shared" si="5"/>
        <v>0</v>
      </c>
      <c r="AZ21" s="343">
        <f t="shared" si="5"/>
        <v>0</v>
      </c>
      <c r="BA21" s="343">
        <f t="shared" si="6"/>
        <v>1</v>
      </c>
      <c r="BB21" s="344"/>
      <c r="BC21" s="345">
        <f t="shared" si="7"/>
        <v>44</v>
      </c>
      <c r="BD21" s="345" t="str">
        <f t="shared" si="7"/>
        <v>Ferry County PUD #1</v>
      </c>
      <c r="BE21" s="8" t="s">
        <v>389</v>
      </c>
      <c r="BF21" s="17">
        <v>3.4163530727938913</v>
      </c>
      <c r="BG21" s="17">
        <v>13.445975807773658</v>
      </c>
      <c r="BH21" s="304">
        <v>16.862328880567549</v>
      </c>
    </row>
    <row r="22" spans="1:60" hidden="1" x14ac:dyDescent="0.25">
      <c r="A22">
        <v>46</v>
      </c>
      <c r="B22" t="s">
        <v>176</v>
      </c>
      <c r="C22" s="7">
        <v>0</v>
      </c>
      <c r="D22" s="7">
        <v>0</v>
      </c>
      <c r="E22" s="7">
        <v>0</v>
      </c>
      <c r="F22" s="7">
        <v>0</v>
      </c>
      <c r="G22" s="7">
        <v>794625</v>
      </c>
      <c r="H22" s="7">
        <v>0</v>
      </c>
      <c r="I22" s="7">
        <v>113311</v>
      </c>
      <c r="J22" s="7">
        <v>0</v>
      </c>
      <c r="K22" s="7">
        <v>0</v>
      </c>
      <c r="L22" s="7">
        <v>0</v>
      </c>
      <c r="M22" s="7">
        <v>0</v>
      </c>
      <c r="N22" s="7">
        <v>0</v>
      </c>
      <c r="O22" s="7">
        <v>0</v>
      </c>
      <c r="P22" s="7">
        <v>41711</v>
      </c>
      <c r="Q22" s="7">
        <v>69997</v>
      </c>
      <c r="R22" s="7">
        <v>108059</v>
      </c>
      <c r="S22" s="325">
        <v>1127703</v>
      </c>
      <c r="T22" s="322"/>
      <c r="U22" s="293" t="s">
        <v>176</v>
      </c>
      <c r="V22" s="299">
        <v>0</v>
      </c>
      <c r="W22" s="299">
        <v>178056</v>
      </c>
      <c r="X22" s="299">
        <v>0</v>
      </c>
      <c r="Y22" s="299">
        <v>113311</v>
      </c>
      <c r="Z22" s="299">
        <v>0</v>
      </c>
      <c r="AA22" s="299">
        <v>0</v>
      </c>
      <c r="AB22" s="299">
        <v>794625</v>
      </c>
      <c r="AC22" s="299">
        <v>0</v>
      </c>
      <c r="AD22" s="299">
        <v>41711</v>
      </c>
      <c r="AE22" s="299">
        <v>0</v>
      </c>
      <c r="AF22" s="291">
        <v>1127703</v>
      </c>
      <c r="AG22" s="298"/>
      <c r="AH22" s="309">
        <f t="shared" si="2"/>
        <v>46</v>
      </c>
      <c r="AI22" s="309" t="str">
        <f t="shared" si="2"/>
        <v>Franklin County PUD #1</v>
      </c>
      <c r="AJ22" s="343">
        <f t="shared" si="3"/>
        <v>0</v>
      </c>
      <c r="AK22" s="343">
        <f t="shared" si="3"/>
        <v>0.15789263662506883</v>
      </c>
      <c r="AL22" s="343">
        <f t="shared" si="3"/>
        <v>0</v>
      </c>
      <c r="AM22" s="343">
        <f t="shared" si="3"/>
        <v>0.1004794702151187</v>
      </c>
      <c r="AN22" s="343">
        <f t="shared" si="3"/>
        <v>0</v>
      </c>
      <c r="AO22" s="343">
        <f t="shared" si="3"/>
        <v>0</v>
      </c>
      <c r="AP22" s="343">
        <f t="shared" si="3"/>
        <v>0.70464031753041356</v>
      </c>
      <c r="AQ22" s="343">
        <f t="shared" si="3"/>
        <v>0</v>
      </c>
      <c r="AR22" s="343">
        <f t="shared" si="3"/>
        <v>3.6987575629398875E-2</v>
      </c>
      <c r="AS22" s="343">
        <f t="shared" si="3"/>
        <v>0</v>
      </c>
      <c r="AT22" s="343">
        <f t="shared" si="3"/>
        <v>1</v>
      </c>
      <c r="AU22" s="344"/>
      <c r="AV22" s="346">
        <f t="shared" si="4"/>
        <v>0.74162789315981248</v>
      </c>
      <c r="AW22" s="343">
        <f t="shared" si="5"/>
        <v>0.95012650418013811</v>
      </c>
      <c r="AX22" s="343">
        <f t="shared" si="5"/>
        <v>0</v>
      </c>
      <c r="AY22" s="343">
        <f t="shared" si="5"/>
        <v>4.987349581986187E-2</v>
      </c>
      <c r="AZ22" s="343">
        <f t="shared" si="5"/>
        <v>0</v>
      </c>
      <c r="BA22" s="343">
        <f t="shared" si="6"/>
        <v>1</v>
      </c>
      <c r="BB22" s="344"/>
      <c r="BC22" s="345">
        <f t="shared" si="7"/>
        <v>46</v>
      </c>
      <c r="BD22" s="345" t="str">
        <f t="shared" si="7"/>
        <v>Franklin County PUD #1</v>
      </c>
      <c r="BE22" s="8" t="s">
        <v>390</v>
      </c>
      <c r="BF22" s="17">
        <v>4.856633331275984</v>
      </c>
      <c r="BG22" s="17">
        <v>19.784062510038186</v>
      </c>
      <c r="BH22" s="308">
        <v>24.640695841314169</v>
      </c>
    </row>
    <row r="23" spans="1:60" hidden="1" x14ac:dyDescent="0.25">
      <c r="A23">
        <v>47</v>
      </c>
      <c r="B23" t="s">
        <v>177</v>
      </c>
      <c r="C23" s="7">
        <v>0</v>
      </c>
      <c r="D23" s="7">
        <v>0</v>
      </c>
      <c r="E23" s="7">
        <v>0</v>
      </c>
      <c r="F23" s="7">
        <v>0</v>
      </c>
      <c r="G23" s="7">
        <v>763966</v>
      </c>
      <c r="H23" s="7">
        <v>0</v>
      </c>
      <c r="I23" s="7">
        <v>109427</v>
      </c>
      <c r="J23" s="7">
        <v>0</v>
      </c>
      <c r="K23" s="7">
        <v>0</v>
      </c>
      <c r="L23" s="7">
        <v>0</v>
      </c>
      <c r="M23" s="7">
        <v>0</v>
      </c>
      <c r="N23" s="7">
        <v>0</v>
      </c>
      <c r="O23" s="7">
        <v>0</v>
      </c>
      <c r="P23" s="7">
        <v>31934</v>
      </c>
      <c r="Q23" s="7">
        <v>22919</v>
      </c>
      <c r="R23" s="7">
        <v>104355</v>
      </c>
      <c r="S23" s="325">
        <v>1032601</v>
      </c>
      <c r="T23" s="322"/>
      <c r="U23" s="293" t="s">
        <v>177</v>
      </c>
      <c r="V23" s="299">
        <v>0</v>
      </c>
      <c r="W23" s="299">
        <v>127274</v>
      </c>
      <c r="X23" s="299">
        <v>0</v>
      </c>
      <c r="Y23" s="299">
        <v>109427</v>
      </c>
      <c r="Z23" s="299">
        <v>0</v>
      </c>
      <c r="AA23" s="299">
        <v>0</v>
      </c>
      <c r="AB23" s="299">
        <v>763966</v>
      </c>
      <c r="AC23" s="299">
        <v>0</v>
      </c>
      <c r="AD23" s="299">
        <v>31934</v>
      </c>
      <c r="AE23" s="299">
        <v>0</v>
      </c>
      <c r="AF23" s="291">
        <v>1032601</v>
      </c>
      <c r="AG23" s="298"/>
      <c r="AH23" s="309">
        <f t="shared" si="2"/>
        <v>47</v>
      </c>
      <c r="AI23" s="309" t="str">
        <f t="shared" si="2"/>
        <v>Grays Harbor County PUD #1</v>
      </c>
      <c r="AJ23" s="343">
        <f t="shared" si="3"/>
        <v>0</v>
      </c>
      <c r="AK23" s="343">
        <f t="shared" si="3"/>
        <v>0.12325573963224905</v>
      </c>
      <c r="AL23" s="343">
        <f t="shared" si="3"/>
        <v>0</v>
      </c>
      <c r="AM23" s="343">
        <f t="shared" si="3"/>
        <v>0.10597220029808223</v>
      </c>
      <c r="AN23" s="343">
        <f t="shared" si="3"/>
        <v>0</v>
      </c>
      <c r="AO23" s="343">
        <f t="shared" si="3"/>
        <v>0</v>
      </c>
      <c r="AP23" s="343">
        <f t="shared" si="3"/>
        <v>0.73984627169642481</v>
      </c>
      <c r="AQ23" s="343">
        <f t="shared" si="3"/>
        <v>0</v>
      </c>
      <c r="AR23" s="343">
        <f t="shared" si="3"/>
        <v>3.0925788373243876E-2</v>
      </c>
      <c r="AS23" s="343">
        <f t="shared" si="3"/>
        <v>0</v>
      </c>
      <c r="AT23" s="343">
        <f t="shared" si="3"/>
        <v>1</v>
      </c>
      <c r="AU23" s="344"/>
      <c r="AV23" s="346">
        <f t="shared" si="4"/>
        <v>0.7707720600696687</v>
      </c>
      <c r="AW23" s="343">
        <f t="shared" si="5"/>
        <v>0.95987686895338609</v>
      </c>
      <c r="AX23" s="343">
        <f t="shared" si="5"/>
        <v>0</v>
      </c>
      <c r="AY23" s="343">
        <f t="shared" si="5"/>
        <v>4.01231310466139E-2</v>
      </c>
      <c r="AZ23" s="343">
        <f t="shared" si="5"/>
        <v>0</v>
      </c>
      <c r="BA23" s="343">
        <f t="shared" si="6"/>
        <v>1</v>
      </c>
      <c r="BB23" s="344"/>
      <c r="BC23" s="345">
        <f t="shared" si="7"/>
        <v>47</v>
      </c>
      <c r="BD23" s="345" t="str">
        <f t="shared" si="7"/>
        <v>Grays Harbor County PUD #1</v>
      </c>
      <c r="BE23" s="8" t="s">
        <v>391</v>
      </c>
      <c r="BF23" s="17">
        <v>3.8631965608583081</v>
      </c>
      <c r="BG23" s="17">
        <v>15.444034058382696</v>
      </c>
      <c r="BH23" s="308">
        <v>19.307230619241004</v>
      </c>
    </row>
    <row r="24" spans="1:60" hidden="1" x14ac:dyDescent="0.25">
      <c r="A24">
        <v>48</v>
      </c>
      <c r="B24" t="s">
        <v>178</v>
      </c>
      <c r="C24" s="7">
        <v>0</v>
      </c>
      <c r="D24" s="7">
        <v>0</v>
      </c>
      <c r="E24" s="7">
        <v>0</v>
      </c>
      <c r="F24" s="7">
        <v>0</v>
      </c>
      <c r="G24" s="7">
        <v>782685</v>
      </c>
      <c r="H24" s="7">
        <v>0</v>
      </c>
      <c r="I24" s="7">
        <v>112886</v>
      </c>
      <c r="J24" s="7">
        <v>0</v>
      </c>
      <c r="K24" s="7">
        <v>0</v>
      </c>
      <c r="L24" s="7">
        <v>0</v>
      </c>
      <c r="M24" s="7">
        <v>4620</v>
      </c>
      <c r="N24" s="7">
        <v>0</v>
      </c>
      <c r="O24" s="7">
        <v>0</v>
      </c>
      <c r="P24" s="7">
        <v>140165</v>
      </c>
      <c r="Q24" s="7">
        <v>0</v>
      </c>
      <c r="R24" s="7">
        <v>107653</v>
      </c>
      <c r="S24" s="325">
        <v>1148009</v>
      </c>
      <c r="T24" s="322"/>
      <c r="U24" s="293" t="s">
        <v>178</v>
      </c>
      <c r="V24" s="299">
        <v>0</v>
      </c>
      <c r="W24" s="299">
        <v>107653</v>
      </c>
      <c r="X24" s="299">
        <v>0</v>
      </c>
      <c r="Y24" s="299">
        <v>112886</v>
      </c>
      <c r="Z24" s="299">
        <v>0</v>
      </c>
      <c r="AA24" s="299">
        <v>0</v>
      </c>
      <c r="AB24" s="299">
        <v>782685</v>
      </c>
      <c r="AC24" s="299">
        <v>0</v>
      </c>
      <c r="AD24" s="299">
        <v>140165</v>
      </c>
      <c r="AE24" s="299">
        <v>4620</v>
      </c>
      <c r="AF24" s="291">
        <v>1148009</v>
      </c>
      <c r="AG24" s="298"/>
      <c r="AH24" s="309">
        <f t="shared" si="2"/>
        <v>48</v>
      </c>
      <c r="AI24" s="309" t="str">
        <f t="shared" si="2"/>
        <v>Inland Power &amp; Light</v>
      </c>
      <c r="AJ24" s="343">
        <f t="shared" si="3"/>
        <v>0</v>
      </c>
      <c r="AK24" s="343">
        <f t="shared" si="3"/>
        <v>9.3773655084585572E-2</v>
      </c>
      <c r="AL24" s="343">
        <f t="shared" si="3"/>
        <v>0</v>
      </c>
      <c r="AM24" s="343">
        <f t="shared" si="3"/>
        <v>9.8331981717913367E-2</v>
      </c>
      <c r="AN24" s="343">
        <f t="shared" si="3"/>
        <v>0</v>
      </c>
      <c r="AO24" s="343">
        <f t="shared" si="3"/>
        <v>0</v>
      </c>
      <c r="AP24" s="343">
        <f t="shared" si="3"/>
        <v>0.68177601395111009</v>
      </c>
      <c r="AQ24" s="343">
        <f t="shared" si="3"/>
        <v>0</v>
      </c>
      <c r="AR24" s="343">
        <f t="shared" si="3"/>
        <v>0.12209399055233887</v>
      </c>
      <c r="AS24" s="343">
        <f t="shared" si="3"/>
        <v>4.0243586940520498E-3</v>
      </c>
      <c r="AT24" s="343">
        <f t="shared" si="3"/>
        <v>1</v>
      </c>
      <c r="AU24" s="344"/>
      <c r="AV24" s="346">
        <f t="shared" si="4"/>
        <v>0.80789436319750096</v>
      </c>
      <c r="AW24" s="343">
        <f t="shared" si="5"/>
        <v>0.84389252482560084</v>
      </c>
      <c r="AX24" s="343">
        <f t="shared" si="5"/>
        <v>0</v>
      </c>
      <c r="AY24" s="343">
        <f t="shared" si="5"/>
        <v>0.15112618197893193</v>
      </c>
      <c r="AZ24" s="343">
        <f t="shared" si="5"/>
        <v>4.9812931954672391E-3</v>
      </c>
      <c r="BA24" s="343">
        <f t="shared" si="6"/>
        <v>1</v>
      </c>
      <c r="BB24" s="344"/>
      <c r="BC24" s="345">
        <f t="shared" si="7"/>
        <v>48</v>
      </c>
      <c r="BD24" s="345" t="str">
        <f t="shared" si="7"/>
        <v>Inland Power &amp; Light</v>
      </c>
      <c r="BE24" s="8" t="s">
        <v>392</v>
      </c>
      <c r="BF24" s="17">
        <v>2.9854207493432532</v>
      </c>
      <c r="BG24" s="17">
        <v>11.749907365177565</v>
      </c>
      <c r="BH24" s="304">
        <v>14.735328114520819</v>
      </c>
    </row>
    <row r="25" spans="1:60" hidden="1" x14ac:dyDescent="0.25">
      <c r="A25">
        <v>52</v>
      </c>
      <c r="B25" t="s">
        <v>179</v>
      </c>
      <c r="C25" s="7">
        <v>0</v>
      </c>
      <c r="D25" s="7">
        <v>0</v>
      </c>
      <c r="E25" s="7">
        <v>0</v>
      </c>
      <c r="F25" s="7">
        <v>0</v>
      </c>
      <c r="G25" s="7">
        <v>358144</v>
      </c>
      <c r="H25" s="7">
        <v>0</v>
      </c>
      <c r="I25" s="7">
        <v>45536</v>
      </c>
      <c r="J25" s="7">
        <v>0</v>
      </c>
      <c r="K25" s="7">
        <v>0</v>
      </c>
      <c r="L25" s="7">
        <v>0</v>
      </c>
      <c r="M25" s="7">
        <v>0</v>
      </c>
      <c r="N25" s="7">
        <v>0</v>
      </c>
      <c r="O25" s="7">
        <v>0</v>
      </c>
      <c r="P25" s="7">
        <v>0</v>
      </c>
      <c r="Q25" s="7">
        <v>65480</v>
      </c>
      <c r="R25" s="7">
        <v>43425</v>
      </c>
      <c r="S25" s="325">
        <v>512585</v>
      </c>
      <c r="T25" s="322"/>
      <c r="U25" s="293" t="s">
        <v>179</v>
      </c>
      <c r="V25" s="299">
        <v>0</v>
      </c>
      <c r="W25" s="299">
        <v>108905</v>
      </c>
      <c r="X25" s="299">
        <v>0</v>
      </c>
      <c r="Y25" s="299">
        <v>45536</v>
      </c>
      <c r="Z25" s="299">
        <v>0</v>
      </c>
      <c r="AA25" s="299">
        <v>0</v>
      </c>
      <c r="AB25" s="299">
        <v>358144</v>
      </c>
      <c r="AC25" s="299">
        <v>0</v>
      </c>
      <c r="AD25" s="299">
        <v>0</v>
      </c>
      <c r="AE25" s="299">
        <v>0</v>
      </c>
      <c r="AF25" s="291">
        <v>512585</v>
      </c>
      <c r="AG25" s="298"/>
      <c r="AH25" s="309">
        <f t="shared" si="2"/>
        <v>52</v>
      </c>
      <c r="AI25" s="309" t="str">
        <f t="shared" si="2"/>
        <v>Klickitat County PUD #1</v>
      </c>
      <c r="AJ25" s="343">
        <f t="shared" si="3"/>
        <v>0</v>
      </c>
      <c r="AK25" s="343">
        <f t="shared" si="3"/>
        <v>0.21246232332198561</v>
      </c>
      <c r="AL25" s="343">
        <f t="shared" si="3"/>
        <v>0</v>
      </c>
      <c r="AM25" s="343">
        <f t="shared" si="3"/>
        <v>8.8835997932050298E-2</v>
      </c>
      <c r="AN25" s="343">
        <f t="shared" si="3"/>
        <v>0</v>
      </c>
      <c r="AO25" s="343">
        <f t="shared" si="3"/>
        <v>0</v>
      </c>
      <c r="AP25" s="343">
        <f t="shared" si="3"/>
        <v>0.69870167874596412</v>
      </c>
      <c r="AQ25" s="343">
        <f t="shared" si="3"/>
        <v>0</v>
      </c>
      <c r="AR25" s="343">
        <f t="shared" si="3"/>
        <v>0</v>
      </c>
      <c r="AS25" s="343">
        <f t="shared" si="3"/>
        <v>0</v>
      </c>
      <c r="AT25" s="343">
        <f t="shared" si="3"/>
        <v>1</v>
      </c>
      <c r="AU25" s="344"/>
      <c r="AV25" s="346">
        <f t="shared" si="4"/>
        <v>0.69870167874596412</v>
      </c>
      <c r="AW25" s="343">
        <f t="shared" si="5"/>
        <v>1</v>
      </c>
      <c r="AX25" s="343">
        <f t="shared" si="5"/>
        <v>0</v>
      </c>
      <c r="AY25" s="343">
        <f t="shared" si="5"/>
        <v>0</v>
      </c>
      <c r="AZ25" s="343">
        <f t="shared" si="5"/>
        <v>0</v>
      </c>
      <c r="BA25" s="343">
        <f t="shared" si="6"/>
        <v>1</v>
      </c>
      <c r="BB25" s="344"/>
      <c r="BC25" s="345">
        <f t="shared" si="7"/>
        <v>52</v>
      </c>
      <c r="BD25" s="345" t="str">
        <f t="shared" si="7"/>
        <v>Klickitat County PUD #1</v>
      </c>
      <c r="BE25" s="8" t="s">
        <v>393</v>
      </c>
      <c r="BF25" s="17">
        <v>6.4139577736098419</v>
      </c>
      <c r="BG25" s="17">
        <v>26.621684047315053</v>
      </c>
      <c r="BH25" s="304">
        <v>33.035641820924894</v>
      </c>
    </row>
    <row r="26" spans="1:60" hidden="1" x14ac:dyDescent="0.25">
      <c r="A26">
        <v>54</v>
      </c>
      <c r="B26" t="s">
        <v>180</v>
      </c>
      <c r="C26" s="7">
        <v>0</v>
      </c>
      <c r="D26" s="7">
        <v>0</v>
      </c>
      <c r="E26" s="7">
        <v>0</v>
      </c>
      <c r="F26" s="7">
        <v>0</v>
      </c>
      <c r="G26" s="7">
        <v>205607</v>
      </c>
      <c r="H26" s="7">
        <v>0</v>
      </c>
      <c r="I26" s="7">
        <v>29655</v>
      </c>
      <c r="J26" s="7">
        <v>0</v>
      </c>
      <c r="K26" s="7">
        <v>0</v>
      </c>
      <c r="L26" s="7">
        <v>0</v>
      </c>
      <c r="M26" s="7">
        <v>0</v>
      </c>
      <c r="N26" s="7">
        <v>0</v>
      </c>
      <c r="O26" s="7">
        <v>0</v>
      </c>
      <c r="P26" s="7">
        <v>0</v>
      </c>
      <c r="Q26" s="7">
        <v>0</v>
      </c>
      <c r="R26" s="7">
        <v>28280</v>
      </c>
      <c r="S26" s="325">
        <v>263542</v>
      </c>
      <c r="T26" s="322"/>
      <c r="U26" s="293" t="s">
        <v>180</v>
      </c>
      <c r="V26" s="299">
        <v>0</v>
      </c>
      <c r="W26" s="299">
        <v>28280</v>
      </c>
      <c r="X26" s="299">
        <v>0</v>
      </c>
      <c r="Y26" s="299">
        <v>29655</v>
      </c>
      <c r="Z26" s="299">
        <v>0</v>
      </c>
      <c r="AA26" s="299">
        <v>0</v>
      </c>
      <c r="AB26" s="299">
        <v>205607</v>
      </c>
      <c r="AC26" s="299">
        <v>0</v>
      </c>
      <c r="AD26" s="299">
        <v>0</v>
      </c>
      <c r="AE26" s="299">
        <v>0</v>
      </c>
      <c r="AF26" s="291">
        <v>263542</v>
      </c>
      <c r="AG26" s="298"/>
      <c r="AH26" s="309">
        <f t="shared" si="2"/>
        <v>54</v>
      </c>
      <c r="AI26" s="309" t="str">
        <f t="shared" si="2"/>
        <v>Lakeview Light &amp; Power</v>
      </c>
      <c r="AJ26" s="343">
        <f t="shared" si="3"/>
        <v>0</v>
      </c>
      <c r="AK26" s="343">
        <f t="shared" si="3"/>
        <v>0.10730737415668092</v>
      </c>
      <c r="AL26" s="343">
        <f t="shared" si="3"/>
        <v>0</v>
      </c>
      <c r="AM26" s="343">
        <f t="shared" si="3"/>
        <v>0.11252475886196507</v>
      </c>
      <c r="AN26" s="343">
        <f t="shared" si="3"/>
        <v>0</v>
      </c>
      <c r="AO26" s="343">
        <f t="shared" si="3"/>
        <v>0</v>
      </c>
      <c r="AP26" s="343">
        <f t="shared" si="3"/>
        <v>0.78016786698135399</v>
      </c>
      <c r="AQ26" s="343">
        <f t="shared" si="3"/>
        <v>0</v>
      </c>
      <c r="AR26" s="343">
        <f t="shared" si="3"/>
        <v>0</v>
      </c>
      <c r="AS26" s="343">
        <f t="shared" si="3"/>
        <v>0</v>
      </c>
      <c r="AT26" s="343">
        <f t="shared" si="3"/>
        <v>1</v>
      </c>
      <c r="AU26" s="344"/>
      <c r="AV26" s="346">
        <f t="shared" si="4"/>
        <v>0.78016786698135399</v>
      </c>
      <c r="AW26" s="343">
        <f t="shared" si="5"/>
        <v>1</v>
      </c>
      <c r="AX26" s="343">
        <f t="shared" si="5"/>
        <v>0</v>
      </c>
      <c r="AY26" s="343">
        <f t="shared" si="5"/>
        <v>0</v>
      </c>
      <c r="AZ26" s="343">
        <f t="shared" si="5"/>
        <v>0</v>
      </c>
      <c r="BA26" s="343">
        <f t="shared" si="6"/>
        <v>1</v>
      </c>
      <c r="BB26" s="344"/>
      <c r="BC26" s="345">
        <f t="shared" si="7"/>
        <v>54</v>
      </c>
      <c r="BD26" s="345" t="str">
        <f t="shared" si="7"/>
        <v>Lakeview Light &amp; Power</v>
      </c>
      <c r="BE26" s="8" t="s">
        <v>394</v>
      </c>
      <c r="BF26" s="17">
        <v>3.4162894858355042</v>
      </c>
      <c r="BG26" s="17">
        <v>13.445692234179612</v>
      </c>
      <c r="BH26" s="308">
        <v>16.861981720015116</v>
      </c>
    </row>
    <row r="27" spans="1:60" hidden="1" x14ac:dyDescent="0.25">
      <c r="A27">
        <v>56</v>
      </c>
      <c r="B27" t="s">
        <v>181</v>
      </c>
      <c r="C27" s="7">
        <v>0</v>
      </c>
      <c r="D27" s="7">
        <v>0</v>
      </c>
      <c r="E27" s="7">
        <v>0</v>
      </c>
      <c r="F27" s="7">
        <v>0</v>
      </c>
      <c r="G27" s="7">
        <v>697840</v>
      </c>
      <c r="H27" s="7">
        <v>0</v>
      </c>
      <c r="I27" s="7">
        <v>100233</v>
      </c>
      <c r="J27" s="7">
        <v>0</v>
      </c>
      <c r="K27" s="7">
        <v>0</v>
      </c>
      <c r="L27" s="7">
        <v>0</v>
      </c>
      <c r="M27" s="7">
        <v>0</v>
      </c>
      <c r="N27" s="7">
        <v>0</v>
      </c>
      <c r="O27" s="7">
        <v>0</v>
      </c>
      <c r="P27" s="7">
        <v>10482</v>
      </c>
      <c r="Q27" s="7">
        <v>69589</v>
      </c>
      <c r="R27" s="7">
        <v>95586</v>
      </c>
      <c r="S27" s="325">
        <v>973730</v>
      </c>
      <c r="T27" s="322"/>
      <c r="U27" s="293" t="s">
        <v>181</v>
      </c>
      <c r="V27" s="299">
        <v>0</v>
      </c>
      <c r="W27" s="299">
        <v>165175</v>
      </c>
      <c r="X27" s="299">
        <v>0</v>
      </c>
      <c r="Y27" s="299">
        <v>100233</v>
      </c>
      <c r="Z27" s="299">
        <v>0</v>
      </c>
      <c r="AA27" s="299">
        <v>0</v>
      </c>
      <c r="AB27" s="299">
        <v>697840</v>
      </c>
      <c r="AC27" s="299">
        <v>0</v>
      </c>
      <c r="AD27" s="299">
        <v>10482</v>
      </c>
      <c r="AE27" s="299">
        <v>0</v>
      </c>
      <c r="AF27" s="291">
        <v>973730</v>
      </c>
      <c r="AG27" s="298"/>
      <c r="AH27" s="309">
        <f t="shared" si="2"/>
        <v>56</v>
      </c>
      <c r="AI27" s="309" t="str">
        <f t="shared" si="2"/>
        <v>Lewis County PUD #1</v>
      </c>
      <c r="AJ27" s="343">
        <f t="shared" si="3"/>
        <v>0</v>
      </c>
      <c r="AK27" s="343">
        <f t="shared" si="3"/>
        <v>0.16963121193760078</v>
      </c>
      <c r="AL27" s="343">
        <f t="shared" si="3"/>
        <v>0</v>
      </c>
      <c r="AM27" s="343">
        <f t="shared" si="3"/>
        <v>0.10293715917143356</v>
      </c>
      <c r="AN27" s="343">
        <f t="shared" si="3"/>
        <v>0</v>
      </c>
      <c r="AO27" s="343">
        <f t="shared" si="3"/>
        <v>0</v>
      </c>
      <c r="AP27" s="343">
        <f t="shared" si="3"/>
        <v>0.71666683782978857</v>
      </c>
      <c r="AQ27" s="343">
        <f t="shared" si="3"/>
        <v>0</v>
      </c>
      <c r="AR27" s="343">
        <f t="shared" si="3"/>
        <v>1.0764791061177123E-2</v>
      </c>
      <c r="AS27" s="343">
        <f t="shared" si="3"/>
        <v>0</v>
      </c>
      <c r="AT27" s="343">
        <f t="shared" si="3"/>
        <v>1</v>
      </c>
      <c r="AU27" s="344"/>
      <c r="AV27" s="346">
        <f t="shared" si="4"/>
        <v>0.72743162889096569</v>
      </c>
      <c r="AW27" s="343">
        <f t="shared" si="5"/>
        <v>0.98520164557927048</v>
      </c>
      <c r="AX27" s="343">
        <f t="shared" si="5"/>
        <v>0</v>
      </c>
      <c r="AY27" s="343">
        <f t="shared" si="5"/>
        <v>1.4798354420729555E-2</v>
      </c>
      <c r="AZ27" s="343">
        <f t="shared" si="5"/>
        <v>0</v>
      </c>
      <c r="BA27" s="343">
        <f t="shared" si="6"/>
        <v>1</v>
      </c>
      <c r="BB27" s="344"/>
      <c r="BC27" s="345">
        <f t="shared" si="7"/>
        <v>56</v>
      </c>
      <c r="BD27" s="345" t="str">
        <f t="shared" si="7"/>
        <v>Lewis County PUD #1</v>
      </c>
      <c r="BE27" s="8" t="s">
        <v>395</v>
      </c>
      <c r="BF27" s="17">
        <v>5.2046010390856701</v>
      </c>
      <c r="BG27" s="17">
        <v>21.254914556884369</v>
      </c>
      <c r="BH27" s="304">
        <v>26.459515595970039</v>
      </c>
    </row>
    <row r="28" spans="1:60" x14ac:dyDescent="0.25">
      <c r="A28">
        <v>59</v>
      </c>
      <c r="B28" t="s">
        <v>182</v>
      </c>
      <c r="C28" s="7">
        <v>0</v>
      </c>
      <c r="D28" s="7">
        <v>0</v>
      </c>
      <c r="E28" s="7">
        <v>0</v>
      </c>
      <c r="F28" s="7">
        <v>0</v>
      </c>
      <c r="G28" s="7">
        <v>23783</v>
      </c>
      <c r="H28" s="7">
        <v>0</v>
      </c>
      <c r="I28" s="7">
        <v>3430</v>
      </c>
      <c r="J28" s="7">
        <v>0</v>
      </c>
      <c r="K28" s="7">
        <v>0</v>
      </c>
      <c r="L28" s="7">
        <v>0</v>
      </c>
      <c r="M28" s="7">
        <v>0</v>
      </c>
      <c r="N28" s="7">
        <v>0</v>
      </c>
      <c r="O28" s="7">
        <v>0</v>
      </c>
      <c r="P28" s="7">
        <v>0</v>
      </c>
      <c r="Q28" s="7">
        <v>0</v>
      </c>
      <c r="R28" s="7">
        <v>3271</v>
      </c>
      <c r="S28" s="325">
        <v>30484</v>
      </c>
      <c r="T28" s="322"/>
      <c r="U28" s="293" t="s">
        <v>182</v>
      </c>
      <c r="V28" s="299">
        <v>0</v>
      </c>
      <c r="W28" s="299">
        <v>3271</v>
      </c>
      <c r="X28" s="299">
        <v>0</v>
      </c>
      <c r="Y28" s="299">
        <v>3430</v>
      </c>
      <c r="Z28" s="299">
        <v>0</v>
      </c>
      <c r="AA28" s="299">
        <v>0</v>
      </c>
      <c r="AB28" s="299">
        <v>23783</v>
      </c>
      <c r="AC28" s="299">
        <v>0</v>
      </c>
      <c r="AD28" s="299">
        <v>0</v>
      </c>
      <c r="AE28" s="299">
        <v>0</v>
      </c>
      <c r="AF28" s="291">
        <v>30484</v>
      </c>
      <c r="AG28" s="298"/>
      <c r="AH28" s="309">
        <f t="shared" si="2"/>
        <v>59</v>
      </c>
      <c r="AI28" s="309" t="str">
        <f t="shared" si="2"/>
        <v>McCleary Light &amp; Power</v>
      </c>
      <c r="AJ28" s="343">
        <f t="shared" si="3"/>
        <v>0</v>
      </c>
      <c r="AK28" s="343">
        <f t="shared" si="3"/>
        <v>0.10730219131347592</v>
      </c>
      <c r="AL28" s="343">
        <f t="shared" si="3"/>
        <v>0</v>
      </c>
      <c r="AM28" s="343">
        <f t="shared" si="3"/>
        <v>0.11251804225167301</v>
      </c>
      <c r="AN28" s="343">
        <f t="shared" si="3"/>
        <v>0</v>
      </c>
      <c r="AO28" s="343">
        <f t="shared" si="3"/>
        <v>0</v>
      </c>
      <c r="AP28" s="343">
        <f t="shared" si="3"/>
        <v>0.7801797664348511</v>
      </c>
      <c r="AQ28" s="343">
        <f t="shared" si="3"/>
        <v>0</v>
      </c>
      <c r="AR28" s="343">
        <f t="shared" si="3"/>
        <v>0</v>
      </c>
      <c r="AS28" s="343">
        <f t="shared" si="3"/>
        <v>0</v>
      </c>
      <c r="AT28" s="343">
        <f t="shared" si="3"/>
        <v>1</v>
      </c>
      <c r="AU28" s="344"/>
      <c r="AV28" s="346">
        <f t="shared" si="4"/>
        <v>0.7801797664348511</v>
      </c>
      <c r="AW28" s="343">
        <f t="shared" si="5"/>
        <v>1</v>
      </c>
      <c r="AX28" s="343">
        <f t="shared" si="5"/>
        <v>0</v>
      </c>
      <c r="AY28" s="343">
        <f t="shared" si="5"/>
        <v>0</v>
      </c>
      <c r="AZ28" s="343">
        <f t="shared" si="5"/>
        <v>0</v>
      </c>
      <c r="BA28" s="343">
        <f t="shared" si="6"/>
        <v>1</v>
      </c>
      <c r="BB28" s="344"/>
      <c r="BC28" s="345">
        <f t="shared" si="7"/>
        <v>59</v>
      </c>
      <c r="BD28" s="345" t="str">
        <f t="shared" si="7"/>
        <v>McCleary Light &amp; Power</v>
      </c>
      <c r="BE28" s="8" t="s">
        <v>396</v>
      </c>
      <c r="BF28" s="17">
        <v>3.4161211324154719</v>
      </c>
      <c r="BG28" s="17">
        <v>13.445042820146512</v>
      </c>
      <c r="BH28" s="304">
        <v>16.861163952561984</v>
      </c>
    </row>
    <row r="29" spans="1:60" x14ac:dyDescent="0.25">
      <c r="A29">
        <v>63</v>
      </c>
      <c r="B29" t="s">
        <v>183</v>
      </c>
      <c r="C29" s="7">
        <v>0</v>
      </c>
      <c r="D29" s="7">
        <v>0</v>
      </c>
      <c r="E29" s="7">
        <v>0</v>
      </c>
      <c r="F29" s="7">
        <v>0</v>
      </c>
      <c r="G29" s="7">
        <v>45000</v>
      </c>
      <c r="H29" s="7">
        <v>0</v>
      </c>
      <c r="I29" s="7">
        <v>6490</v>
      </c>
      <c r="J29" s="7">
        <v>0</v>
      </c>
      <c r="K29" s="7">
        <v>0</v>
      </c>
      <c r="L29" s="7">
        <v>0</v>
      </c>
      <c r="M29" s="7">
        <v>0</v>
      </c>
      <c r="N29" s="7">
        <v>0</v>
      </c>
      <c r="O29" s="7">
        <v>0</v>
      </c>
      <c r="P29" s="7">
        <v>0</v>
      </c>
      <c r="Q29" s="7">
        <v>0</v>
      </c>
      <c r="R29" s="7">
        <v>6189</v>
      </c>
      <c r="S29" s="325">
        <v>57679</v>
      </c>
      <c r="T29" s="322"/>
      <c r="U29" s="293" t="s">
        <v>183</v>
      </c>
      <c r="V29" s="299">
        <v>0</v>
      </c>
      <c r="W29" s="299">
        <v>6189</v>
      </c>
      <c r="X29" s="299">
        <v>0</v>
      </c>
      <c r="Y29" s="299">
        <v>6490</v>
      </c>
      <c r="Z29" s="299">
        <v>0</v>
      </c>
      <c r="AA29" s="299">
        <v>0</v>
      </c>
      <c r="AB29" s="299">
        <v>45000</v>
      </c>
      <c r="AC29" s="299">
        <v>0</v>
      </c>
      <c r="AD29" s="299">
        <v>0</v>
      </c>
      <c r="AE29" s="299">
        <v>0</v>
      </c>
      <c r="AF29" s="291">
        <v>57679</v>
      </c>
      <c r="AG29" s="298"/>
      <c r="AH29" s="309">
        <f t="shared" si="2"/>
        <v>63</v>
      </c>
      <c r="AI29" s="309" t="str">
        <f t="shared" si="2"/>
        <v>Milton Electric Division</v>
      </c>
      <c r="AJ29" s="343">
        <f t="shared" si="3"/>
        <v>0</v>
      </c>
      <c r="AK29" s="343">
        <f t="shared" si="3"/>
        <v>0.10730075070649629</v>
      </c>
      <c r="AL29" s="343">
        <f t="shared" si="3"/>
        <v>0</v>
      </c>
      <c r="AM29" s="343">
        <f t="shared" si="3"/>
        <v>0.11251928778238181</v>
      </c>
      <c r="AN29" s="343">
        <f t="shared" si="3"/>
        <v>0</v>
      </c>
      <c r="AO29" s="343">
        <f t="shared" si="3"/>
        <v>0</v>
      </c>
      <c r="AP29" s="343">
        <f t="shared" si="3"/>
        <v>0.7801799615111219</v>
      </c>
      <c r="AQ29" s="343">
        <f t="shared" si="3"/>
        <v>0</v>
      </c>
      <c r="AR29" s="343">
        <f t="shared" si="3"/>
        <v>0</v>
      </c>
      <c r="AS29" s="343">
        <f t="shared" si="3"/>
        <v>0</v>
      </c>
      <c r="AT29" s="343">
        <f t="shared" si="3"/>
        <v>1</v>
      </c>
      <c r="AU29" s="344"/>
      <c r="AV29" s="346">
        <f t="shared" si="4"/>
        <v>0.7801799615111219</v>
      </c>
      <c r="AW29" s="343">
        <f t="shared" si="5"/>
        <v>1</v>
      </c>
      <c r="AX29" s="343">
        <f t="shared" si="5"/>
        <v>0</v>
      </c>
      <c r="AY29" s="343">
        <f t="shared" si="5"/>
        <v>0</v>
      </c>
      <c r="AZ29" s="343">
        <f t="shared" si="5"/>
        <v>0</v>
      </c>
      <c r="BA29" s="343">
        <f t="shared" si="6"/>
        <v>1</v>
      </c>
      <c r="BB29" s="344"/>
      <c r="BC29" s="345">
        <f t="shared" si="7"/>
        <v>63</v>
      </c>
      <c r="BD29" s="345" t="str">
        <f t="shared" si="7"/>
        <v>Milton Electric Division</v>
      </c>
      <c r="BE29" s="8" t="s">
        <v>397</v>
      </c>
      <c r="BF29" s="17">
        <v>3.4160824718426555</v>
      </c>
      <c r="BG29" s="17">
        <v>13.444862311041422</v>
      </c>
      <c r="BH29" s="304">
        <v>16.860944782884079</v>
      </c>
    </row>
    <row r="30" spans="1:60" x14ac:dyDescent="0.25">
      <c r="A30">
        <v>64</v>
      </c>
      <c r="B30" t="s">
        <v>184</v>
      </c>
      <c r="C30" s="7">
        <v>0</v>
      </c>
      <c r="D30" s="7">
        <v>0</v>
      </c>
      <c r="E30" s="7">
        <v>0</v>
      </c>
      <c r="F30" s="7">
        <v>0</v>
      </c>
      <c r="G30" s="7">
        <v>185471</v>
      </c>
      <c r="H30" s="7">
        <v>0</v>
      </c>
      <c r="I30" s="7">
        <v>26750</v>
      </c>
      <c r="J30" s="7">
        <v>0</v>
      </c>
      <c r="K30" s="7">
        <v>0</v>
      </c>
      <c r="L30" s="7">
        <v>0</v>
      </c>
      <c r="M30" s="7">
        <v>0</v>
      </c>
      <c r="N30" s="7">
        <v>0</v>
      </c>
      <c r="O30" s="7">
        <v>0</v>
      </c>
      <c r="P30" s="7">
        <v>0</v>
      </c>
      <c r="Q30" s="7">
        <v>0</v>
      </c>
      <c r="R30" s="7">
        <v>25510</v>
      </c>
      <c r="S30" s="325">
        <v>237731</v>
      </c>
      <c r="T30" s="322"/>
      <c r="U30" s="293" t="s">
        <v>184</v>
      </c>
      <c r="V30" s="299">
        <v>0</v>
      </c>
      <c r="W30" s="299">
        <v>25510</v>
      </c>
      <c r="X30" s="299">
        <v>0</v>
      </c>
      <c r="Y30" s="299">
        <v>26750</v>
      </c>
      <c r="Z30" s="299">
        <v>0</v>
      </c>
      <c r="AA30" s="299">
        <v>0</v>
      </c>
      <c r="AB30" s="299">
        <v>185471</v>
      </c>
      <c r="AC30" s="299">
        <v>0</v>
      </c>
      <c r="AD30" s="299">
        <v>0</v>
      </c>
      <c r="AE30" s="299">
        <v>0</v>
      </c>
      <c r="AF30" s="291">
        <v>237731</v>
      </c>
      <c r="AG30" s="298"/>
      <c r="AH30" s="309">
        <f t="shared" si="2"/>
        <v>64</v>
      </c>
      <c r="AI30" s="309" t="str">
        <f t="shared" si="2"/>
        <v>Modern Electric Water Company</v>
      </c>
      <c r="AJ30" s="343">
        <f t="shared" si="3"/>
        <v>0</v>
      </c>
      <c r="AK30" s="343">
        <f t="shared" si="3"/>
        <v>0.10730615695891575</v>
      </c>
      <c r="AL30" s="343">
        <f t="shared" si="3"/>
        <v>0</v>
      </c>
      <c r="AM30" s="343">
        <f t="shared" si="3"/>
        <v>0.11252213636420996</v>
      </c>
      <c r="AN30" s="343">
        <f t="shared" si="3"/>
        <v>0</v>
      </c>
      <c r="AO30" s="343">
        <f t="shared" si="3"/>
        <v>0</v>
      </c>
      <c r="AP30" s="343">
        <f t="shared" si="3"/>
        <v>0.7801717066768743</v>
      </c>
      <c r="AQ30" s="343">
        <f t="shared" si="3"/>
        <v>0</v>
      </c>
      <c r="AR30" s="343">
        <f t="shared" si="3"/>
        <v>0</v>
      </c>
      <c r="AS30" s="343">
        <f t="shared" si="3"/>
        <v>0</v>
      </c>
      <c r="AT30" s="343">
        <f t="shared" si="3"/>
        <v>1</v>
      </c>
      <c r="AU30" s="344"/>
      <c r="AV30" s="346">
        <f t="shared" si="4"/>
        <v>0.7801717066768743</v>
      </c>
      <c r="AW30" s="343">
        <f t="shared" si="5"/>
        <v>1</v>
      </c>
      <c r="AX30" s="343">
        <f t="shared" si="5"/>
        <v>0</v>
      </c>
      <c r="AY30" s="343">
        <f t="shared" si="5"/>
        <v>0</v>
      </c>
      <c r="AZ30" s="343">
        <f t="shared" si="5"/>
        <v>0</v>
      </c>
      <c r="BA30" s="343">
        <f t="shared" si="6"/>
        <v>1</v>
      </c>
      <c r="BB30" s="344"/>
      <c r="BC30" s="345">
        <f t="shared" si="7"/>
        <v>64</v>
      </c>
      <c r="BD30" s="345" t="str">
        <f t="shared" si="7"/>
        <v>Modern Electric Water Company</v>
      </c>
      <c r="BE30" s="8" t="s">
        <v>398</v>
      </c>
      <c r="BF30" s="17">
        <v>3.4162472164533204</v>
      </c>
      <c r="BG30" s="17">
        <v>13.445539718412014</v>
      </c>
      <c r="BH30" s="304">
        <v>16.861786934865336</v>
      </c>
    </row>
    <row r="31" spans="1:60" x14ac:dyDescent="0.25">
      <c r="A31">
        <v>66</v>
      </c>
      <c r="B31" t="s">
        <v>185</v>
      </c>
      <c r="C31" s="7">
        <v>0</v>
      </c>
      <c r="D31" s="7">
        <v>0</v>
      </c>
      <c r="E31" s="7">
        <v>0</v>
      </c>
      <c r="F31" s="7">
        <v>0</v>
      </c>
      <c r="G31" s="7">
        <v>51474</v>
      </c>
      <c r="H31" s="7">
        <v>0</v>
      </c>
      <c r="I31" s="7">
        <v>7424</v>
      </c>
      <c r="J31" s="7">
        <v>0</v>
      </c>
      <c r="K31" s="7">
        <v>0</v>
      </c>
      <c r="L31" s="7">
        <v>0</v>
      </c>
      <c r="M31" s="7">
        <v>0</v>
      </c>
      <c r="N31" s="7">
        <v>0</v>
      </c>
      <c r="O31" s="7">
        <v>0</v>
      </c>
      <c r="P31" s="7">
        <v>0</v>
      </c>
      <c r="Q31" s="7">
        <v>0</v>
      </c>
      <c r="R31" s="7">
        <v>7080</v>
      </c>
      <c r="S31" s="325">
        <v>65978</v>
      </c>
      <c r="T31" s="322"/>
      <c r="U31" s="293" t="s">
        <v>185</v>
      </c>
      <c r="V31" s="299">
        <v>0</v>
      </c>
      <c r="W31" s="299">
        <v>7080</v>
      </c>
      <c r="X31" s="299">
        <v>0</v>
      </c>
      <c r="Y31" s="299">
        <v>7424</v>
      </c>
      <c r="Z31" s="299">
        <v>0</v>
      </c>
      <c r="AA31" s="299">
        <v>0</v>
      </c>
      <c r="AB31" s="299">
        <v>51474</v>
      </c>
      <c r="AC31" s="299">
        <v>0</v>
      </c>
      <c r="AD31" s="299">
        <v>0</v>
      </c>
      <c r="AE31" s="299">
        <v>0</v>
      </c>
      <c r="AF31" s="291">
        <v>65978</v>
      </c>
      <c r="AG31" s="298"/>
      <c r="AH31" s="309">
        <f t="shared" si="2"/>
        <v>66</v>
      </c>
      <c r="AI31" s="309" t="str">
        <f t="shared" si="2"/>
        <v>Nespelem Valley Elec Coop</v>
      </c>
      <c r="AJ31" s="343">
        <f t="shared" si="3"/>
        <v>0</v>
      </c>
      <c r="AK31" s="343">
        <f t="shared" si="3"/>
        <v>0.10730849677165116</v>
      </c>
      <c r="AL31" s="343">
        <f t="shared" si="3"/>
        <v>0</v>
      </c>
      <c r="AM31" s="343">
        <f t="shared" si="3"/>
        <v>0.11252235593682743</v>
      </c>
      <c r="AN31" s="343">
        <f t="shared" si="3"/>
        <v>0</v>
      </c>
      <c r="AO31" s="343">
        <f t="shared" si="3"/>
        <v>0</v>
      </c>
      <c r="AP31" s="343">
        <f t="shared" si="3"/>
        <v>0.78016914729152143</v>
      </c>
      <c r="AQ31" s="343">
        <f t="shared" si="3"/>
        <v>0</v>
      </c>
      <c r="AR31" s="343">
        <f t="shared" si="3"/>
        <v>0</v>
      </c>
      <c r="AS31" s="343">
        <f t="shared" si="3"/>
        <v>0</v>
      </c>
      <c r="AT31" s="343">
        <f t="shared" si="3"/>
        <v>1</v>
      </c>
      <c r="AU31" s="344"/>
      <c r="AV31" s="346">
        <f t="shared" si="4"/>
        <v>0.78016914729152143</v>
      </c>
      <c r="AW31" s="343">
        <f t="shared" si="5"/>
        <v>1</v>
      </c>
      <c r="AX31" s="343">
        <f t="shared" si="5"/>
        <v>0</v>
      </c>
      <c r="AY31" s="343">
        <f t="shared" si="5"/>
        <v>0</v>
      </c>
      <c r="AZ31" s="343">
        <f t="shared" si="5"/>
        <v>0</v>
      </c>
      <c r="BA31" s="343">
        <f t="shared" si="6"/>
        <v>1</v>
      </c>
      <c r="BB31" s="344"/>
      <c r="BC31" s="345">
        <f t="shared" si="7"/>
        <v>66</v>
      </c>
      <c r="BD31" s="345" t="str">
        <f t="shared" si="7"/>
        <v>Nespelem Valley Elec Coop</v>
      </c>
      <c r="BE31" s="8" t="s">
        <v>399</v>
      </c>
      <c r="BF31" s="17">
        <v>3.4163158692877031</v>
      </c>
      <c r="BG31" s="17">
        <v>13.445832898654034</v>
      </c>
      <c r="BH31" s="304">
        <v>16.862148767941736</v>
      </c>
    </row>
    <row r="32" spans="1:60" x14ac:dyDescent="0.25">
      <c r="A32">
        <v>69</v>
      </c>
      <c r="B32" t="s">
        <v>186</v>
      </c>
      <c r="C32" s="7">
        <v>0</v>
      </c>
      <c r="D32" s="7">
        <v>0</v>
      </c>
      <c r="E32" s="7">
        <v>0</v>
      </c>
      <c r="F32" s="7">
        <v>0</v>
      </c>
      <c r="G32" s="7">
        <v>220</v>
      </c>
      <c r="H32" s="7">
        <v>0</v>
      </c>
      <c r="I32" s="7">
        <v>32</v>
      </c>
      <c r="J32" s="7">
        <v>0</v>
      </c>
      <c r="K32" s="7">
        <v>0</v>
      </c>
      <c r="L32" s="7">
        <v>0</v>
      </c>
      <c r="M32" s="7">
        <v>0</v>
      </c>
      <c r="N32" s="7">
        <v>0</v>
      </c>
      <c r="O32" s="7">
        <v>0</v>
      </c>
      <c r="P32" s="7">
        <v>0</v>
      </c>
      <c r="Q32" s="7">
        <v>4</v>
      </c>
      <c r="R32" s="7">
        <v>30</v>
      </c>
      <c r="S32" s="325">
        <v>286</v>
      </c>
      <c r="T32" s="322"/>
      <c r="U32" s="293" t="s">
        <v>186</v>
      </c>
      <c r="V32" s="299">
        <v>0</v>
      </c>
      <c r="W32" s="299">
        <v>34</v>
      </c>
      <c r="X32" s="299">
        <v>0</v>
      </c>
      <c r="Y32" s="299">
        <v>32</v>
      </c>
      <c r="Z32" s="299">
        <v>0</v>
      </c>
      <c r="AA32" s="299">
        <v>0</v>
      </c>
      <c r="AB32" s="299">
        <v>220</v>
      </c>
      <c r="AC32" s="299">
        <v>0</v>
      </c>
      <c r="AD32" s="299">
        <v>0</v>
      </c>
      <c r="AE32" s="299">
        <v>0</v>
      </c>
      <c r="AF32" s="291">
        <v>286</v>
      </c>
      <c r="AG32" s="298"/>
      <c r="AH32" s="309">
        <f t="shared" si="2"/>
        <v>69</v>
      </c>
      <c r="AI32" s="309" t="str">
        <f t="shared" si="2"/>
        <v>Northern Lights (WA)</v>
      </c>
      <c r="AJ32" s="343">
        <f t="shared" si="3"/>
        <v>0</v>
      </c>
      <c r="AK32" s="343">
        <f t="shared" si="3"/>
        <v>0.11888111888111888</v>
      </c>
      <c r="AL32" s="343">
        <f t="shared" si="3"/>
        <v>0</v>
      </c>
      <c r="AM32" s="343">
        <f t="shared" si="3"/>
        <v>0.11188811188811189</v>
      </c>
      <c r="AN32" s="343">
        <f t="shared" si="3"/>
        <v>0</v>
      </c>
      <c r="AO32" s="343">
        <f t="shared" si="3"/>
        <v>0</v>
      </c>
      <c r="AP32" s="343">
        <f t="shared" si="3"/>
        <v>0.76923076923076927</v>
      </c>
      <c r="AQ32" s="343">
        <f t="shared" si="3"/>
        <v>0</v>
      </c>
      <c r="AR32" s="343">
        <f t="shared" si="3"/>
        <v>0</v>
      </c>
      <c r="AS32" s="343">
        <f t="shared" si="3"/>
        <v>0</v>
      </c>
      <c r="AT32" s="343">
        <f t="shared" si="3"/>
        <v>1</v>
      </c>
      <c r="AU32" s="344"/>
      <c r="AV32" s="346">
        <f t="shared" si="4"/>
        <v>0.76923076923076927</v>
      </c>
      <c r="AW32" s="343">
        <f t="shared" si="5"/>
        <v>1</v>
      </c>
      <c r="AX32" s="343">
        <f t="shared" si="5"/>
        <v>0</v>
      </c>
      <c r="AY32" s="343">
        <f t="shared" si="5"/>
        <v>0</v>
      </c>
      <c r="AZ32" s="343">
        <f t="shared" si="5"/>
        <v>0</v>
      </c>
      <c r="BA32" s="343">
        <f t="shared" si="6"/>
        <v>1</v>
      </c>
      <c r="BB32" s="344"/>
      <c r="BC32" s="345">
        <f t="shared" si="7"/>
        <v>69</v>
      </c>
      <c r="BD32" s="345" t="str">
        <f t="shared" si="7"/>
        <v>Northern Lights (WA)</v>
      </c>
      <c r="BE32" s="8" t="s">
        <v>400</v>
      </c>
      <c r="BF32" s="17">
        <v>3.751374241645951</v>
      </c>
      <c r="BG32" s="17">
        <v>14.8958908881373</v>
      </c>
      <c r="BH32" s="304">
        <v>18.64726512978325</v>
      </c>
    </row>
    <row r="33" spans="1:60" x14ac:dyDescent="0.25">
      <c r="A33">
        <v>71</v>
      </c>
      <c r="B33" t="s">
        <v>187</v>
      </c>
      <c r="C33" s="7">
        <v>0</v>
      </c>
      <c r="D33" s="7">
        <v>0</v>
      </c>
      <c r="E33" s="7">
        <v>0</v>
      </c>
      <c r="F33" s="7">
        <v>0</v>
      </c>
      <c r="G33" s="7">
        <v>78766</v>
      </c>
      <c r="H33" s="7">
        <v>0</v>
      </c>
      <c r="I33" s="7">
        <v>11360</v>
      </c>
      <c r="J33" s="7">
        <v>0</v>
      </c>
      <c r="K33" s="7">
        <v>0</v>
      </c>
      <c r="L33" s="7">
        <v>0</v>
      </c>
      <c r="M33" s="7">
        <v>0</v>
      </c>
      <c r="N33" s="7">
        <v>0</v>
      </c>
      <c r="O33" s="7">
        <v>0</v>
      </c>
      <c r="P33" s="7">
        <v>0</v>
      </c>
      <c r="Q33" s="7">
        <v>0</v>
      </c>
      <c r="R33" s="7">
        <v>10834</v>
      </c>
      <c r="S33" s="325">
        <v>100960</v>
      </c>
      <c r="T33" s="322"/>
      <c r="U33" s="293" t="s">
        <v>187</v>
      </c>
      <c r="V33" s="299">
        <v>0</v>
      </c>
      <c r="W33" s="299">
        <v>10834</v>
      </c>
      <c r="X33" s="299">
        <v>0</v>
      </c>
      <c r="Y33" s="299">
        <v>11360</v>
      </c>
      <c r="Z33" s="299">
        <v>0</v>
      </c>
      <c r="AA33" s="299">
        <v>0</v>
      </c>
      <c r="AB33" s="299">
        <v>78766</v>
      </c>
      <c r="AC33" s="299">
        <v>0</v>
      </c>
      <c r="AD33" s="299">
        <v>0</v>
      </c>
      <c r="AE33" s="299">
        <v>0</v>
      </c>
      <c r="AF33" s="291">
        <v>100960</v>
      </c>
      <c r="AG33" s="298"/>
      <c r="AH33" s="309">
        <f t="shared" si="2"/>
        <v>71</v>
      </c>
      <c r="AI33" s="309" t="str">
        <f t="shared" si="2"/>
        <v>Ohop Mutual Light</v>
      </c>
      <c r="AJ33" s="343">
        <f t="shared" si="3"/>
        <v>0</v>
      </c>
      <c r="AK33" s="343">
        <f t="shared" si="3"/>
        <v>0.10730982567353407</v>
      </c>
      <c r="AL33" s="343">
        <f t="shared" si="3"/>
        <v>0</v>
      </c>
      <c r="AM33" s="343">
        <f t="shared" si="3"/>
        <v>0.11251980982567353</v>
      </c>
      <c r="AN33" s="343">
        <f t="shared" si="3"/>
        <v>0</v>
      </c>
      <c r="AO33" s="343">
        <f t="shared" si="3"/>
        <v>0</v>
      </c>
      <c r="AP33" s="343">
        <f t="shared" si="3"/>
        <v>0.78017036450079236</v>
      </c>
      <c r="AQ33" s="343">
        <f t="shared" si="3"/>
        <v>0</v>
      </c>
      <c r="AR33" s="343">
        <f t="shared" si="3"/>
        <v>0</v>
      </c>
      <c r="AS33" s="343">
        <f t="shared" si="3"/>
        <v>0</v>
      </c>
      <c r="AT33" s="343">
        <f t="shared" si="3"/>
        <v>1</v>
      </c>
      <c r="AU33" s="344"/>
      <c r="AV33" s="346">
        <f t="shared" si="4"/>
        <v>0.78017036450079236</v>
      </c>
      <c r="AW33" s="343">
        <f t="shared" si="5"/>
        <v>1</v>
      </c>
      <c r="AX33" s="343">
        <f t="shared" si="5"/>
        <v>0</v>
      </c>
      <c r="AY33" s="343">
        <f t="shared" si="5"/>
        <v>0</v>
      </c>
      <c r="AZ33" s="343">
        <f t="shared" si="5"/>
        <v>0</v>
      </c>
      <c r="BA33" s="343">
        <f t="shared" si="6"/>
        <v>1</v>
      </c>
      <c r="BB33" s="344"/>
      <c r="BC33" s="345">
        <f t="shared" si="7"/>
        <v>71</v>
      </c>
      <c r="BD33" s="345" t="str">
        <f t="shared" si="7"/>
        <v>Ohop Mutual Light</v>
      </c>
      <c r="BE33" s="8" t="s">
        <v>401</v>
      </c>
      <c r="BF33" s="17">
        <v>3.4163478806282668</v>
      </c>
      <c r="BG33" s="17">
        <v>13.445999411029044</v>
      </c>
      <c r="BH33" s="308">
        <v>16.862347291657311</v>
      </c>
    </row>
    <row r="34" spans="1:60" x14ac:dyDescent="0.25">
      <c r="A34">
        <v>72</v>
      </c>
      <c r="B34" t="s">
        <v>188</v>
      </c>
      <c r="C34" s="7">
        <v>0</v>
      </c>
      <c r="D34" s="7">
        <v>0</v>
      </c>
      <c r="E34" s="7">
        <v>0</v>
      </c>
      <c r="F34" s="7">
        <v>0</v>
      </c>
      <c r="G34" s="7">
        <v>304377</v>
      </c>
      <c r="H34" s="7">
        <v>0</v>
      </c>
      <c r="I34" s="7">
        <v>43900</v>
      </c>
      <c r="J34" s="7">
        <v>0</v>
      </c>
      <c r="K34" s="7">
        <v>0</v>
      </c>
      <c r="L34" s="7">
        <v>0</v>
      </c>
      <c r="M34" s="7">
        <v>0</v>
      </c>
      <c r="N34" s="7">
        <v>0</v>
      </c>
      <c r="O34" s="7">
        <v>0</v>
      </c>
      <c r="P34" s="7">
        <v>0</v>
      </c>
      <c r="Q34" s="7">
        <v>257925</v>
      </c>
      <c r="R34" s="7">
        <v>41865</v>
      </c>
      <c r="S34" s="325">
        <v>648067</v>
      </c>
      <c r="T34" s="322"/>
      <c r="U34" s="293" t="s">
        <v>188</v>
      </c>
      <c r="V34" s="299">
        <v>0</v>
      </c>
      <c r="W34" s="299">
        <v>299790</v>
      </c>
      <c r="X34" s="299">
        <v>0</v>
      </c>
      <c r="Y34" s="299">
        <v>43900</v>
      </c>
      <c r="Z34" s="299">
        <v>0</v>
      </c>
      <c r="AA34" s="299">
        <v>0</v>
      </c>
      <c r="AB34" s="299">
        <v>304377</v>
      </c>
      <c r="AC34" s="299">
        <v>0</v>
      </c>
      <c r="AD34" s="299">
        <v>0</v>
      </c>
      <c r="AE34" s="299">
        <v>0</v>
      </c>
      <c r="AF34" s="291">
        <v>648067</v>
      </c>
      <c r="AG34" s="298"/>
      <c r="AH34" s="309">
        <f t="shared" si="2"/>
        <v>72</v>
      </c>
      <c r="AI34" s="309" t="str">
        <f t="shared" si="2"/>
        <v>Okanogan County PUD #1</v>
      </c>
      <c r="AJ34" s="343">
        <f t="shared" si="3"/>
        <v>0</v>
      </c>
      <c r="AK34" s="343">
        <f t="shared" si="3"/>
        <v>0.46259105925776195</v>
      </c>
      <c r="AL34" s="343">
        <f t="shared" si="3"/>
        <v>0</v>
      </c>
      <c r="AM34" s="343">
        <f t="shared" si="3"/>
        <v>6.7739909608111507E-2</v>
      </c>
      <c r="AN34" s="343">
        <f t="shared" si="3"/>
        <v>0</v>
      </c>
      <c r="AO34" s="343">
        <f t="shared" si="3"/>
        <v>0</v>
      </c>
      <c r="AP34" s="343">
        <f t="shared" si="3"/>
        <v>0.46966903113412656</v>
      </c>
      <c r="AQ34" s="343">
        <f t="shared" si="3"/>
        <v>0</v>
      </c>
      <c r="AR34" s="343">
        <f t="shared" si="3"/>
        <v>0</v>
      </c>
      <c r="AS34" s="343">
        <f t="shared" si="3"/>
        <v>0</v>
      </c>
      <c r="AT34" s="343">
        <f t="shared" si="3"/>
        <v>1</v>
      </c>
      <c r="AU34" s="344"/>
      <c r="AV34" s="346">
        <f t="shared" si="4"/>
        <v>0.46966903113412656</v>
      </c>
      <c r="AW34" s="343">
        <f t="shared" si="5"/>
        <v>1</v>
      </c>
      <c r="AX34" s="343">
        <f t="shared" si="5"/>
        <v>0</v>
      </c>
      <c r="AY34" s="343">
        <f t="shared" si="5"/>
        <v>0</v>
      </c>
      <c r="AZ34" s="343">
        <f t="shared" si="5"/>
        <v>0</v>
      </c>
      <c r="BA34" s="343">
        <f t="shared" si="6"/>
        <v>1</v>
      </c>
      <c r="BB34" s="344"/>
      <c r="BC34" s="345">
        <f t="shared" si="7"/>
        <v>72</v>
      </c>
      <c r="BD34" s="345" t="str">
        <f t="shared" si="7"/>
        <v>Okanogan County PUD #1</v>
      </c>
      <c r="BE34" s="8" t="s">
        <v>402</v>
      </c>
      <c r="BF34" s="17">
        <v>13.63654626711409</v>
      </c>
      <c r="BG34" s="17">
        <v>57.962997062823611</v>
      </c>
      <c r="BH34" s="304">
        <v>71.599543329937703</v>
      </c>
    </row>
    <row r="35" spans="1:60" x14ac:dyDescent="0.25">
      <c r="A35">
        <v>73</v>
      </c>
      <c r="B35" t="s">
        <v>217</v>
      </c>
      <c r="C35" s="7">
        <v>0</v>
      </c>
      <c r="D35" s="7">
        <v>0</v>
      </c>
      <c r="E35" s="7">
        <v>0</v>
      </c>
      <c r="F35" s="7">
        <v>0</v>
      </c>
      <c r="G35" s="7">
        <v>55707</v>
      </c>
      <c r="H35" s="7">
        <v>0</v>
      </c>
      <c r="I35" s="7">
        <v>8035</v>
      </c>
      <c r="J35" s="7">
        <v>0</v>
      </c>
      <c r="K35" s="7">
        <v>0</v>
      </c>
      <c r="L35" s="7">
        <v>0</v>
      </c>
      <c r="M35" s="7">
        <v>0</v>
      </c>
      <c r="N35" s="7">
        <v>0</v>
      </c>
      <c r="O35" s="7">
        <v>0</v>
      </c>
      <c r="P35" s="7">
        <v>0</v>
      </c>
      <c r="Q35" s="7">
        <v>1088</v>
      </c>
      <c r="R35" s="7">
        <v>7662</v>
      </c>
      <c r="S35" s="325">
        <v>72492</v>
      </c>
      <c r="T35" s="322"/>
      <c r="U35" s="293" t="s">
        <v>217</v>
      </c>
      <c r="V35" s="299">
        <v>0</v>
      </c>
      <c r="W35" s="299">
        <v>8750</v>
      </c>
      <c r="X35" s="299">
        <v>0</v>
      </c>
      <c r="Y35" s="299">
        <v>8035</v>
      </c>
      <c r="Z35" s="299">
        <v>0</v>
      </c>
      <c r="AA35" s="299">
        <v>0</v>
      </c>
      <c r="AB35" s="299">
        <v>55707</v>
      </c>
      <c r="AC35" s="299">
        <v>0</v>
      </c>
      <c r="AD35" s="299">
        <v>0</v>
      </c>
      <c r="AE35" s="299">
        <v>0</v>
      </c>
      <c r="AF35" s="291">
        <v>72492</v>
      </c>
      <c r="AG35" s="298"/>
      <c r="AH35" s="309">
        <f t="shared" si="2"/>
        <v>73</v>
      </c>
      <c r="AI35" s="309" t="str">
        <f t="shared" si="2"/>
        <v>Okanogan County Electric Coop</v>
      </c>
      <c r="AJ35" s="343">
        <f t="shared" si="3"/>
        <v>0</v>
      </c>
      <c r="AK35" s="343">
        <f t="shared" si="3"/>
        <v>0.12070297412128235</v>
      </c>
      <c r="AL35" s="343">
        <f t="shared" si="3"/>
        <v>0</v>
      </c>
      <c r="AM35" s="343">
        <f t="shared" si="3"/>
        <v>0.11083981680737184</v>
      </c>
      <c r="AN35" s="343">
        <f t="shared" si="3"/>
        <v>0</v>
      </c>
      <c r="AO35" s="343">
        <f t="shared" si="3"/>
        <v>0</v>
      </c>
      <c r="AP35" s="343">
        <f t="shared" si="3"/>
        <v>0.76845720907134585</v>
      </c>
      <c r="AQ35" s="343">
        <f t="shared" si="3"/>
        <v>0</v>
      </c>
      <c r="AR35" s="343">
        <f t="shared" si="3"/>
        <v>0</v>
      </c>
      <c r="AS35" s="343">
        <f t="shared" si="3"/>
        <v>0</v>
      </c>
      <c r="AT35" s="343">
        <f t="shared" si="3"/>
        <v>1</v>
      </c>
      <c r="AU35" s="344"/>
      <c r="AV35" s="346">
        <f t="shared" si="4"/>
        <v>0.76845720907134585</v>
      </c>
      <c r="AW35" s="343">
        <f t="shared" si="5"/>
        <v>1</v>
      </c>
      <c r="AX35" s="343">
        <f t="shared" si="5"/>
        <v>0</v>
      </c>
      <c r="AY35" s="343">
        <f t="shared" si="5"/>
        <v>0</v>
      </c>
      <c r="AZ35" s="343">
        <f t="shared" si="5"/>
        <v>0</v>
      </c>
      <c r="BA35" s="343">
        <f t="shared" si="6"/>
        <v>1</v>
      </c>
      <c r="BB35" s="344"/>
      <c r="BC35" s="345">
        <f t="shared" si="7"/>
        <v>73</v>
      </c>
      <c r="BD35" s="345" t="str">
        <f t="shared" si="7"/>
        <v>Okanogan County Electric Coop</v>
      </c>
      <c r="BE35" s="8" t="s">
        <v>403</v>
      </c>
      <c r="BF35" s="17">
        <v>3.8016430554224696</v>
      </c>
      <c r="BG35" s="17">
        <v>15.124170678291316</v>
      </c>
      <c r="BH35" s="304">
        <v>18.925813733713785</v>
      </c>
    </row>
    <row r="36" spans="1:60" x14ac:dyDescent="0.25">
      <c r="A36">
        <v>76</v>
      </c>
      <c r="B36" t="s">
        <v>189</v>
      </c>
      <c r="C36" s="7">
        <v>0</v>
      </c>
      <c r="D36" s="7">
        <v>0</v>
      </c>
      <c r="E36" s="7">
        <v>0</v>
      </c>
      <c r="F36" s="7">
        <v>0</v>
      </c>
      <c r="G36" s="7">
        <v>228756</v>
      </c>
      <c r="H36" s="7">
        <v>0</v>
      </c>
      <c r="I36" s="7">
        <v>32993</v>
      </c>
      <c r="J36" s="7">
        <v>0</v>
      </c>
      <c r="K36" s="7">
        <v>0</v>
      </c>
      <c r="L36" s="7">
        <v>0</v>
      </c>
      <c r="M36" s="7">
        <v>0</v>
      </c>
      <c r="N36" s="7">
        <v>0</v>
      </c>
      <c r="O36" s="7">
        <v>0</v>
      </c>
      <c r="P36" s="7">
        <v>0</v>
      </c>
      <c r="Q36" s="7">
        <v>33009</v>
      </c>
      <c r="R36" s="7">
        <v>31464</v>
      </c>
      <c r="S36" s="325">
        <v>326222</v>
      </c>
      <c r="T36" s="322"/>
      <c r="U36" s="293" t="s">
        <v>189</v>
      </c>
      <c r="V36" s="299">
        <v>0</v>
      </c>
      <c r="W36" s="299">
        <v>64473</v>
      </c>
      <c r="X36" s="299">
        <v>0</v>
      </c>
      <c r="Y36" s="299">
        <v>32993</v>
      </c>
      <c r="Z36" s="299">
        <v>0</v>
      </c>
      <c r="AA36" s="299">
        <v>0</v>
      </c>
      <c r="AB36" s="299">
        <v>228756</v>
      </c>
      <c r="AC36" s="299">
        <v>0</v>
      </c>
      <c r="AD36" s="299">
        <v>0</v>
      </c>
      <c r="AE36" s="299">
        <v>0</v>
      </c>
      <c r="AF36" s="291">
        <v>326222</v>
      </c>
      <c r="AG36" s="298"/>
      <c r="AH36" s="309">
        <f t="shared" si="2"/>
        <v>76</v>
      </c>
      <c r="AI36" s="309" t="str">
        <f t="shared" si="2"/>
        <v>Pacific County PUD #2</v>
      </c>
      <c r="AJ36" s="343">
        <f t="shared" si="3"/>
        <v>0</v>
      </c>
      <c r="AK36" s="343">
        <f t="shared" si="3"/>
        <v>0.19763535261263801</v>
      </c>
      <c r="AL36" s="343">
        <f t="shared" si="3"/>
        <v>0</v>
      </c>
      <c r="AM36" s="343">
        <f t="shared" si="3"/>
        <v>0.10113664927564664</v>
      </c>
      <c r="AN36" s="343">
        <f t="shared" si="3"/>
        <v>0</v>
      </c>
      <c r="AO36" s="343">
        <f t="shared" si="3"/>
        <v>0</v>
      </c>
      <c r="AP36" s="343">
        <f t="shared" si="3"/>
        <v>0.70122799811171532</v>
      </c>
      <c r="AQ36" s="343">
        <f t="shared" si="3"/>
        <v>0</v>
      </c>
      <c r="AR36" s="343">
        <f t="shared" si="3"/>
        <v>0</v>
      </c>
      <c r="AS36" s="343">
        <f t="shared" si="3"/>
        <v>0</v>
      </c>
      <c r="AT36" s="343">
        <f t="shared" si="3"/>
        <v>1</v>
      </c>
      <c r="AU36" s="344"/>
      <c r="AV36" s="346">
        <f t="shared" si="4"/>
        <v>0.70122799811171532</v>
      </c>
      <c r="AW36" s="343">
        <f t="shared" si="5"/>
        <v>1</v>
      </c>
      <c r="AX36" s="343">
        <f t="shared" si="5"/>
        <v>0</v>
      </c>
      <c r="AY36" s="343">
        <f t="shared" si="5"/>
        <v>0</v>
      </c>
      <c r="AZ36" s="343">
        <f t="shared" si="5"/>
        <v>0</v>
      </c>
      <c r="BA36" s="343">
        <f t="shared" si="6"/>
        <v>1</v>
      </c>
      <c r="BB36" s="344"/>
      <c r="BC36" s="345">
        <f t="shared" si="7"/>
        <v>76</v>
      </c>
      <c r="BD36" s="345" t="str">
        <f t="shared" si="7"/>
        <v>Pacific County PUD #2</v>
      </c>
      <c r="BE36" s="8" t="s">
        <v>404</v>
      </c>
      <c r="BF36" s="17">
        <v>6.0147013571213463</v>
      </c>
      <c r="BG36" s="17">
        <v>24.763853805080284</v>
      </c>
      <c r="BH36" s="304">
        <v>30.778555162201631</v>
      </c>
    </row>
    <row r="37" spans="1:60" x14ac:dyDescent="0.25">
      <c r="A37">
        <v>81</v>
      </c>
      <c r="B37" t="s">
        <v>190</v>
      </c>
      <c r="C37" s="7">
        <v>0</v>
      </c>
      <c r="D37" s="7">
        <v>0</v>
      </c>
      <c r="E37" s="7">
        <v>0</v>
      </c>
      <c r="F37" s="7">
        <v>0</v>
      </c>
      <c r="G37" s="7">
        <v>91847</v>
      </c>
      <c r="H37" s="7">
        <v>0</v>
      </c>
      <c r="I37" s="7">
        <v>13247</v>
      </c>
      <c r="J37" s="7">
        <v>0</v>
      </c>
      <c r="K37" s="7">
        <v>0</v>
      </c>
      <c r="L37" s="7">
        <v>0</v>
      </c>
      <c r="M37" s="7">
        <v>0</v>
      </c>
      <c r="N37" s="7">
        <v>0</v>
      </c>
      <c r="O37" s="7">
        <v>0</v>
      </c>
      <c r="P37" s="7">
        <v>0</v>
      </c>
      <c r="Q37" s="7">
        <v>0</v>
      </c>
      <c r="R37" s="7">
        <v>12633</v>
      </c>
      <c r="S37" s="325">
        <v>117727</v>
      </c>
      <c r="T37" s="322"/>
      <c r="U37" s="293" t="s">
        <v>190</v>
      </c>
      <c r="V37" s="299">
        <v>0</v>
      </c>
      <c r="W37" s="299">
        <v>12633</v>
      </c>
      <c r="X37" s="299">
        <v>0</v>
      </c>
      <c r="Y37" s="299">
        <v>13247</v>
      </c>
      <c r="Z37" s="299">
        <v>0</v>
      </c>
      <c r="AA37" s="299">
        <v>0</v>
      </c>
      <c r="AB37" s="299">
        <v>91847</v>
      </c>
      <c r="AC37" s="299">
        <v>0</v>
      </c>
      <c r="AD37" s="299">
        <v>0</v>
      </c>
      <c r="AE37" s="299">
        <v>0</v>
      </c>
      <c r="AF37" s="291">
        <v>117727</v>
      </c>
      <c r="AG37" s="298"/>
      <c r="AH37" s="309">
        <f t="shared" si="2"/>
        <v>81</v>
      </c>
      <c r="AI37" s="309" t="str">
        <f t="shared" si="2"/>
        <v>Parkland Light &amp; Water</v>
      </c>
      <c r="AJ37" s="343">
        <f t="shared" si="3"/>
        <v>0</v>
      </c>
      <c r="AK37" s="343">
        <f t="shared" si="3"/>
        <v>0.10730758449633473</v>
      </c>
      <c r="AL37" s="343">
        <f t="shared" si="3"/>
        <v>0</v>
      </c>
      <c r="AM37" s="343">
        <f t="shared" si="3"/>
        <v>0.11252304059391643</v>
      </c>
      <c r="AN37" s="343">
        <f t="shared" si="3"/>
        <v>0</v>
      </c>
      <c r="AO37" s="343">
        <f t="shared" si="3"/>
        <v>0</v>
      </c>
      <c r="AP37" s="343">
        <f t="shared" si="3"/>
        <v>0.7801693749097488</v>
      </c>
      <c r="AQ37" s="343">
        <f t="shared" si="3"/>
        <v>0</v>
      </c>
      <c r="AR37" s="343">
        <f t="shared" si="3"/>
        <v>0</v>
      </c>
      <c r="AS37" s="343">
        <f t="shared" si="3"/>
        <v>0</v>
      </c>
      <c r="AT37" s="343">
        <f t="shared" si="3"/>
        <v>1</v>
      </c>
      <c r="AU37" s="344"/>
      <c r="AV37" s="346">
        <f t="shared" si="4"/>
        <v>0.7801693749097488</v>
      </c>
      <c r="AW37" s="343">
        <f t="shared" si="5"/>
        <v>1</v>
      </c>
      <c r="AX37" s="343">
        <f t="shared" si="5"/>
        <v>0</v>
      </c>
      <c r="AY37" s="343">
        <f t="shared" si="5"/>
        <v>0</v>
      </c>
      <c r="AZ37" s="343">
        <f t="shared" si="5"/>
        <v>0</v>
      </c>
      <c r="BA37" s="343">
        <f t="shared" si="6"/>
        <v>1</v>
      </c>
      <c r="BB37" s="344"/>
      <c r="BC37" s="345">
        <f t="shared" si="7"/>
        <v>81</v>
      </c>
      <c r="BD37" s="345" t="str">
        <f t="shared" si="7"/>
        <v>Parkland Light &amp; Water</v>
      </c>
      <c r="BE37" s="8" t="s">
        <v>405</v>
      </c>
      <c r="BF37" s="17">
        <v>3.41629111516054</v>
      </c>
      <c r="BG37" s="17">
        <v>13.445718589891625</v>
      </c>
      <c r="BH37" s="304">
        <v>16.862009705052166</v>
      </c>
    </row>
    <row r="38" spans="1:60" x14ac:dyDescent="0.25">
      <c r="A38">
        <v>82</v>
      </c>
      <c r="B38" t="s">
        <v>191</v>
      </c>
      <c r="C38" s="7">
        <v>0</v>
      </c>
      <c r="D38" s="7">
        <v>0</v>
      </c>
      <c r="E38" s="7">
        <v>0</v>
      </c>
      <c r="F38" s="7">
        <v>0</v>
      </c>
      <c r="G38" s="7">
        <v>922981</v>
      </c>
      <c r="H38" s="7">
        <v>0</v>
      </c>
      <c r="I38" s="7">
        <v>6541</v>
      </c>
      <c r="J38" s="7">
        <v>0</v>
      </c>
      <c r="K38" s="7">
        <v>0</v>
      </c>
      <c r="L38" s="7">
        <v>0</v>
      </c>
      <c r="M38" s="7">
        <v>0</v>
      </c>
      <c r="N38" s="7">
        <v>0</v>
      </c>
      <c r="O38" s="7">
        <v>0</v>
      </c>
      <c r="P38" s="7">
        <v>24520</v>
      </c>
      <c r="Q38" s="7">
        <v>5185366</v>
      </c>
      <c r="R38" s="7">
        <v>6238</v>
      </c>
      <c r="S38" s="325">
        <v>6145646</v>
      </c>
      <c r="T38" s="322"/>
      <c r="U38" s="293" t="s">
        <v>191</v>
      </c>
      <c r="V38" s="299">
        <v>0</v>
      </c>
      <c r="W38" s="299">
        <v>5191604</v>
      </c>
      <c r="X38" s="299">
        <v>0</v>
      </c>
      <c r="Y38" s="299">
        <v>6541</v>
      </c>
      <c r="Z38" s="299">
        <v>0</v>
      </c>
      <c r="AA38" s="299">
        <v>0</v>
      </c>
      <c r="AB38" s="299">
        <v>922981</v>
      </c>
      <c r="AC38" s="299">
        <v>0</v>
      </c>
      <c r="AD38" s="299">
        <v>24520</v>
      </c>
      <c r="AE38" s="299">
        <v>0</v>
      </c>
      <c r="AF38" s="291">
        <v>6145646</v>
      </c>
      <c r="AG38" s="298"/>
      <c r="AH38" s="309">
        <f t="shared" si="2"/>
        <v>82</v>
      </c>
      <c r="AI38" s="309" t="str">
        <f t="shared" si="2"/>
        <v>Grant County PUD #2</v>
      </c>
      <c r="AJ38" s="343">
        <f t="shared" si="3"/>
        <v>0</v>
      </c>
      <c r="AK38" s="343">
        <f t="shared" si="3"/>
        <v>0.8447613155720326</v>
      </c>
      <c r="AL38" s="343">
        <f t="shared" si="3"/>
        <v>0</v>
      </c>
      <c r="AM38" s="343">
        <f t="shared" si="3"/>
        <v>1.0643307473290847E-3</v>
      </c>
      <c r="AN38" s="343">
        <f t="shared" si="3"/>
        <v>0</v>
      </c>
      <c r="AO38" s="343">
        <f t="shared" si="3"/>
        <v>0</v>
      </c>
      <c r="AP38" s="343">
        <f t="shared" si="3"/>
        <v>0.15018453715036628</v>
      </c>
      <c r="AQ38" s="343">
        <f t="shared" si="3"/>
        <v>0</v>
      </c>
      <c r="AR38" s="343">
        <f t="shared" si="3"/>
        <v>3.989816530272001E-3</v>
      </c>
      <c r="AS38" s="343">
        <f t="shared" si="3"/>
        <v>0</v>
      </c>
      <c r="AT38" s="343">
        <f t="shared" si="3"/>
        <v>1</v>
      </c>
      <c r="AU38" s="344"/>
      <c r="AV38" s="346">
        <f t="shared" si="4"/>
        <v>0.15417435368063828</v>
      </c>
      <c r="AW38" s="343">
        <f t="shared" si="5"/>
        <v>0.97412139934416953</v>
      </c>
      <c r="AX38" s="343">
        <f t="shared" si="5"/>
        <v>0</v>
      </c>
      <c r="AY38" s="343">
        <f t="shared" si="5"/>
        <v>2.5878600655830447E-2</v>
      </c>
      <c r="AZ38" s="343">
        <f t="shared" si="5"/>
        <v>0</v>
      </c>
      <c r="BA38" s="343">
        <f t="shared" si="6"/>
        <v>1</v>
      </c>
      <c r="BB38" s="344"/>
      <c r="BC38" s="345">
        <f t="shared" si="7"/>
        <v>82</v>
      </c>
      <c r="BD38" s="345" t="str">
        <f t="shared" si="7"/>
        <v>Grant County PUD #2</v>
      </c>
      <c r="BE38" s="8" t="s">
        <v>406</v>
      </c>
      <c r="BF38" s="17">
        <v>24.581880817720815</v>
      </c>
      <c r="BG38" s="17">
        <v>105.84920887112268</v>
      </c>
      <c r="BH38" s="304">
        <v>130.43108968884349</v>
      </c>
    </row>
    <row r="39" spans="1:60" x14ac:dyDescent="0.25">
      <c r="A39">
        <v>83</v>
      </c>
      <c r="B39" t="s">
        <v>192</v>
      </c>
      <c r="C39" s="7">
        <v>0</v>
      </c>
      <c r="D39" s="7">
        <v>0</v>
      </c>
      <c r="E39" s="7">
        <v>0</v>
      </c>
      <c r="F39" s="7">
        <v>0</v>
      </c>
      <c r="G39" s="7">
        <v>139437</v>
      </c>
      <c r="H39" s="7">
        <v>0</v>
      </c>
      <c r="I39" s="7">
        <v>20111</v>
      </c>
      <c r="J39" s="7">
        <v>0</v>
      </c>
      <c r="K39" s="7">
        <v>0</v>
      </c>
      <c r="L39" s="7">
        <v>0</v>
      </c>
      <c r="M39" s="7">
        <v>0</v>
      </c>
      <c r="N39" s="7">
        <v>0</v>
      </c>
      <c r="O39" s="7">
        <v>0</v>
      </c>
      <c r="P39" s="7">
        <v>0</v>
      </c>
      <c r="Q39" s="7">
        <v>534591</v>
      </c>
      <c r="R39" s="7">
        <v>19179</v>
      </c>
      <c r="S39" s="325">
        <v>713318</v>
      </c>
      <c r="T39" s="322"/>
      <c r="U39" s="293" t="s">
        <v>192</v>
      </c>
      <c r="V39" s="299">
        <v>0</v>
      </c>
      <c r="W39" s="299">
        <v>553770</v>
      </c>
      <c r="X39" s="299">
        <v>0</v>
      </c>
      <c r="Y39" s="299">
        <v>20111</v>
      </c>
      <c r="Z39" s="299">
        <v>0</v>
      </c>
      <c r="AA39" s="299">
        <v>0</v>
      </c>
      <c r="AB39" s="299">
        <v>139437</v>
      </c>
      <c r="AC39" s="299">
        <v>0</v>
      </c>
      <c r="AD39" s="299">
        <v>0</v>
      </c>
      <c r="AE39" s="299">
        <v>0</v>
      </c>
      <c r="AF39" s="291">
        <v>713318</v>
      </c>
      <c r="AG39" s="298"/>
      <c r="AH39" s="309">
        <f t="shared" si="2"/>
        <v>83</v>
      </c>
      <c r="AI39" s="309" t="str">
        <f t="shared" si="2"/>
        <v>Pend Oreille County PUD #1</v>
      </c>
      <c r="AJ39" s="343">
        <f t="shared" si="3"/>
        <v>0</v>
      </c>
      <c r="AK39" s="343">
        <f t="shared" si="3"/>
        <v>0.7763297715745292</v>
      </c>
      <c r="AL39" s="343">
        <f t="shared" si="3"/>
        <v>0</v>
      </c>
      <c r="AM39" s="343">
        <f t="shared" si="3"/>
        <v>2.819359668478855E-2</v>
      </c>
      <c r="AN39" s="343">
        <f t="shared" si="3"/>
        <v>0</v>
      </c>
      <c r="AO39" s="343">
        <f t="shared" si="3"/>
        <v>0</v>
      </c>
      <c r="AP39" s="343">
        <f t="shared" si="3"/>
        <v>0.19547663174068228</v>
      </c>
      <c r="AQ39" s="343">
        <f t="shared" si="3"/>
        <v>0</v>
      </c>
      <c r="AR39" s="343">
        <f t="shared" si="3"/>
        <v>0</v>
      </c>
      <c r="AS39" s="343">
        <f t="shared" si="3"/>
        <v>0</v>
      </c>
      <c r="AT39" s="343">
        <f t="shared" si="3"/>
        <v>1</v>
      </c>
      <c r="AU39" s="344"/>
      <c r="AV39" s="346">
        <f t="shared" si="4"/>
        <v>0.19547663174068228</v>
      </c>
      <c r="AW39" s="343">
        <f t="shared" si="5"/>
        <v>1</v>
      </c>
      <c r="AX39" s="343">
        <f t="shared" si="5"/>
        <v>0</v>
      </c>
      <c r="AY39" s="343">
        <f t="shared" si="5"/>
        <v>0</v>
      </c>
      <c r="AZ39" s="343">
        <f t="shared" si="5"/>
        <v>0</v>
      </c>
      <c r="BA39" s="343">
        <f t="shared" si="6"/>
        <v>1</v>
      </c>
      <c r="BB39" s="344"/>
      <c r="BC39" s="345">
        <f t="shared" si="7"/>
        <v>83</v>
      </c>
      <c r="BD39" s="345" t="str">
        <f t="shared" si="7"/>
        <v>Pend Oreille County PUD #1</v>
      </c>
      <c r="BE39" s="8" t="s">
        <v>407</v>
      </c>
      <c r="BF39" s="17">
        <v>22.661705190543049</v>
      </c>
      <c r="BG39" s="17">
        <v>97.274686505523761</v>
      </c>
      <c r="BH39" s="304">
        <v>119.93639169606681</v>
      </c>
    </row>
    <row r="40" spans="1:60" x14ac:dyDescent="0.25">
      <c r="A40">
        <v>84</v>
      </c>
      <c r="B40" t="s">
        <v>193</v>
      </c>
      <c r="C40" s="7">
        <v>0</v>
      </c>
      <c r="D40" s="7">
        <v>0</v>
      </c>
      <c r="E40" s="7">
        <v>0</v>
      </c>
      <c r="F40" s="7">
        <v>0</v>
      </c>
      <c r="G40" s="7">
        <v>500523</v>
      </c>
      <c r="H40" s="7">
        <v>0</v>
      </c>
      <c r="I40" s="7">
        <v>72190</v>
      </c>
      <c r="J40" s="7">
        <v>0</v>
      </c>
      <c r="K40" s="7">
        <v>0</v>
      </c>
      <c r="L40" s="7">
        <v>0</v>
      </c>
      <c r="M40" s="7">
        <v>0</v>
      </c>
      <c r="N40" s="7">
        <v>0</v>
      </c>
      <c r="O40" s="7">
        <v>0</v>
      </c>
      <c r="P40" s="7">
        <v>0</v>
      </c>
      <c r="Q40" s="7">
        <v>0</v>
      </c>
      <c r="R40" s="7">
        <v>68844</v>
      </c>
      <c r="S40" s="325">
        <v>641557</v>
      </c>
      <c r="T40" s="322"/>
      <c r="U40" s="293" t="s">
        <v>193</v>
      </c>
      <c r="V40" s="299">
        <v>0</v>
      </c>
      <c r="W40" s="299">
        <v>68844</v>
      </c>
      <c r="X40" s="299">
        <v>0</v>
      </c>
      <c r="Y40" s="299">
        <v>72190</v>
      </c>
      <c r="Z40" s="299">
        <v>0</v>
      </c>
      <c r="AA40" s="299">
        <v>0</v>
      </c>
      <c r="AB40" s="299">
        <v>500523</v>
      </c>
      <c r="AC40" s="299">
        <v>0</v>
      </c>
      <c r="AD40" s="299">
        <v>0</v>
      </c>
      <c r="AE40" s="299">
        <v>0</v>
      </c>
      <c r="AF40" s="291">
        <v>641557</v>
      </c>
      <c r="AG40" s="298"/>
      <c r="AH40" s="309">
        <f t="shared" si="2"/>
        <v>84</v>
      </c>
      <c r="AI40" s="309" t="str">
        <f t="shared" si="2"/>
        <v>Peninsula Light</v>
      </c>
      <c r="AJ40" s="343">
        <f t="shared" si="3"/>
        <v>0</v>
      </c>
      <c r="AK40" s="343">
        <f t="shared" si="3"/>
        <v>0.10730769050918312</v>
      </c>
      <c r="AL40" s="343">
        <f t="shared" si="3"/>
        <v>0</v>
      </c>
      <c r="AM40" s="343">
        <f t="shared" si="3"/>
        <v>0.1125231273292942</v>
      </c>
      <c r="AN40" s="343">
        <f t="shared" si="3"/>
        <v>0</v>
      </c>
      <c r="AO40" s="343">
        <f t="shared" si="3"/>
        <v>0</v>
      </c>
      <c r="AP40" s="343">
        <f t="shared" si="3"/>
        <v>0.78016918216152265</v>
      </c>
      <c r="AQ40" s="343">
        <f t="shared" si="3"/>
        <v>0</v>
      </c>
      <c r="AR40" s="343">
        <f t="shared" si="3"/>
        <v>0</v>
      </c>
      <c r="AS40" s="343">
        <f t="shared" ref="AS40:AT71" si="8">AE40/$AF40</f>
        <v>0</v>
      </c>
      <c r="AT40" s="343">
        <f t="shared" si="8"/>
        <v>1</v>
      </c>
      <c r="AU40" s="344"/>
      <c r="AV40" s="346">
        <f t="shared" si="4"/>
        <v>0.78016918216152265</v>
      </c>
      <c r="AW40" s="343">
        <f t="shared" si="5"/>
        <v>1</v>
      </c>
      <c r="AX40" s="343">
        <f t="shared" si="5"/>
        <v>0</v>
      </c>
      <c r="AY40" s="343">
        <f t="shared" si="5"/>
        <v>0</v>
      </c>
      <c r="AZ40" s="343">
        <f t="shared" si="5"/>
        <v>0</v>
      </c>
      <c r="BA40" s="343">
        <f t="shared" si="6"/>
        <v>1</v>
      </c>
      <c r="BB40" s="344"/>
      <c r="BC40" s="345">
        <f t="shared" si="7"/>
        <v>84</v>
      </c>
      <c r="BD40" s="345" t="str">
        <f t="shared" si="7"/>
        <v>Peninsula Light</v>
      </c>
      <c r="BE40" s="8" t="s">
        <v>408</v>
      </c>
      <c r="BF40" s="17">
        <v>3.4162944263839976</v>
      </c>
      <c r="BG40" s="17">
        <v>13.445731873378833</v>
      </c>
      <c r="BH40" s="304">
        <v>16.862026299762832</v>
      </c>
    </row>
    <row r="41" spans="1:60" x14ac:dyDescent="0.25">
      <c r="A41">
        <v>85</v>
      </c>
      <c r="B41" t="s">
        <v>194</v>
      </c>
      <c r="C41" s="7">
        <v>0</v>
      </c>
      <c r="D41" s="7">
        <v>0</v>
      </c>
      <c r="E41" s="7">
        <v>0</v>
      </c>
      <c r="F41" s="7">
        <v>0</v>
      </c>
      <c r="G41" s="7">
        <v>3699</v>
      </c>
      <c r="H41" s="7">
        <v>0</v>
      </c>
      <c r="I41" s="7">
        <v>533</v>
      </c>
      <c r="J41" s="7">
        <v>0</v>
      </c>
      <c r="K41" s="7">
        <v>0</v>
      </c>
      <c r="L41" s="7">
        <v>0</v>
      </c>
      <c r="M41" s="7">
        <v>0</v>
      </c>
      <c r="N41" s="7">
        <v>0</v>
      </c>
      <c r="O41" s="7">
        <v>0</v>
      </c>
      <c r="P41" s="7">
        <v>0</v>
      </c>
      <c r="Q41" s="7">
        <v>0</v>
      </c>
      <c r="R41" s="7">
        <v>509</v>
      </c>
      <c r="S41" s="325">
        <v>4741</v>
      </c>
      <c r="T41" s="322"/>
      <c r="U41" s="293" t="s">
        <v>194</v>
      </c>
      <c r="V41" s="299">
        <v>0</v>
      </c>
      <c r="W41" s="299">
        <v>509</v>
      </c>
      <c r="X41" s="299">
        <v>0</v>
      </c>
      <c r="Y41" s="299">
        <v>533</v>
      </c>
      <c r="Z41" s="299">
        <v>0</v>
      </c>
      <c r="AA41" s="299">
        <v>0</v>
      </c>
      <c r="AB41" s="299">
        <v>3699</v>
      </c>
      <c r="AC41" s="299">
        <v>0</v>
      </c>
      <c r="AD41" s="299">
        <v>0</v>
      </c>
      <c r="AE41" s="299">
        <v>0</v>
      </c>
      <c r="AF41" s="291">
        <v>4741</v>
      </c>
      <c r="AG41" s="298"/>
      <c r="AH41" s="309">
        <f t="shared" si="2"/>
        <v>85</v>
      </c>
      <c r="AI41" s="309" t="str">
        <f t="shared" si="2"/>
        <v>Asotin County PUD #1</v>
      </c>
      <c r="AJ41" s="343">
        <f t="shared" ref="AJ41:AR69" si="9">V41/$AF41</f>
        <v>0</v>
      </c>
      <c r="AK41" s="343">
        <f t="shared" si="9"/>
        <v>0.10736131617802151</v>
      </c>
      <c r="AL41" s="343">
        <f t="shared" si="9"/>
        <v>0</v>
      </c>
      <c r="AM41" s="343">
        <f t="shared" si="9"/>
        <v>0.11242353933769247</v>
      </c>
      <c r="AN41" s="343">
        <f t="shared" si="9"/>
        <v>0</v>
      </c>
      <c r="AO41" s="343">
        <f t="shared" si="9"/>
        <v>0</v>
      </c>
      <c r="AP41" s="343">
        <f t="shared" si="9"/>
        <v>0.78021514448428597</v>
      </c>
      <c r="AQ41" s="343">
        <f t="shared" si="9"/>
        <v>0</v>
      </c>
      <c r="AR41" s="343">
        <f t="shared" si="9"/>
        <v>0</v>
      </c>
      <c r="AS41" s="343">
        <f t="shared" si="8"/>
        <v>0</v>
      </c>
      <c r="AT41" s="343">
        <f t="shared" si="8"/>
        <v>1</v>
      </c>
      <c r="AU41" s="344"/>
      <c r="AV41" s="346">
        <f t="shared" si="4"/>
        <v>0.78021514448428597</v>
      </c>
      <c r="AW41" s="343">
        <f t="shared" si="5"/>
        <v>1</v>
      </c>
      <c r="AX41" s="343">
        <f t="shared" si="5"/>
        <v>0</v>
      </c>
      <c r="AY41" s="343">
        <f t="shared" si="5"/>
        <v>0</v>
      </c>
      <c r="AZ41" s="343">
        <f t="shared" si="5"/>
        <v>0</v>
      </c>
      <c r="BA41" s="343">
        <f t="shared" si="6"/>
        <v>1</v>
      </c>
      <c r="BB41" s="344"/>
      <c r="BC41" s="345">
        <f t="shared" si="7"/>
        <v>85</v>
      </c>
      <c r="BD41" s="345" t="str">
        <f t="shared" si="7"/>
        <v>Asotin County PUD #1</v>
      </c>
      <c r="BE41" s="8" t="s">
        <v>409</v>
      </c>
      <c r="BF41" s="17">
        <v>3.4175944405080108</v>
      </c>
      <c r="BG41" s="17">
        <v>13.452451208790025</v>
      </c>
      <c r="BH41" s="304">
        <v>16.870045649298035</v>
      </c>
    </row>
    <row r="42" spans="1:60" x14ac:dyDescent="0.25">
      <c r="A42">
        <v>86</v>
      </c>
      <c r="B42" t="s">
        <v>195</v>
      </c>
      <c r="C42" s="7">
        <v>0</v>
      </c>
      <c r="D42" s="7">
        <v>0</v>
      </c>
      <c r="E42" s="7">
        <v>0</v>
      </c>
      <c r="F42" s="7">
        <v>0</v>
      </c>
      <c r="G42" s="7">
        <v>311765</v>
      </c>
      <c r="H42" s="7">
        <v>0</v>
      </c>
      <c r="I42" s="7">
        <v>44966</v>
      </c>
      <c r="J42" s="7">
        <v>0</v>
      </c>
      <c r="K42" s="7">
        <v>0</v>
      </c>
      <c r="L42" s="7">
        <v>0</v>
      </c>
      <c r="M42" s="7">
        <v>0</v>
      </c>
      <c r="N42" s="7">
        <v>0</v>
      </c>
      <c r="O42" s="7">
        <v>0</v>
      </c>
      <c r="P42" s="7">
        <v>0</v>
      </c>
      <c r="Q42" s="7">
        <v>0</v>
      </c>
      <c r="R42" s="7">
        <v>42881</v>
      </c>
      <c r="S42" s="325">
        <v>399612</v>
      </c>
      <c r="T42" s="322"/>
      <c r="U42" s="293" t="s">
        <v>195</v>
      </c>
      <c r="V42" s="299">
        <v>0</v>
      </c>
      <c r="W42" s="299">
        <v>42881</v>
      </c>
      <c r="X42" s="299">
        <v>0</v>
      </c>
      <c r="Y42" s="299">
        <v>44966</v>
      </c>
      <c r="Z42" s="299">
        <v>0</v>
      </c>
      <c r="AA42" s="299">
        <v>0</v>
      </c>
      <c r="AB42" s="299">
        <v>311765</v>
      </c>
      <c r="AC42" s="299">
        <v>0</v>
      </c>
      <c r="AD42" s="299">
        <v>0</v>
      </c>
      <c r="AE42" s="299">
        <v>0</v>
      </c>
      <c r="AF42" s="291">
        <v>399612</v>
      </c>
      <c r="AG42" s="298"/>
      <c r="AH42" s="309">
        <f t="shared" si="2"/>
        <v>86</v>
      </c>
      <c r="AI42" s="309" t="str">
        <f t="shared" si="2"/>
        <v>Port Angeles Light Operations</v>
      </c>
      <c r="AJ42" s="343">
        <f t="shared" si="9"/>
        <v>0</v>
      </c>
      <c r="AK42" s="343">
        <f t="shared" si="9"/>
        <v>0.10730658738976807</v>
      </c>
      <c r="AL42" s="343">
        <f t="shared" si="9"/>
        <v>0</v>
      </c>
      <c r="AM42" s="343">
        <f t="shared" si="9"/>
        <v>0.11252414842397125</v>
      </c>
      <c r="AN42" s="343">
        <f t="shared" si="9"/>
        <v>0</v>
      </c>
      <c r="AO42" s="343">
        <f t="shared" si="9"/>
        <v>0</v>
      </c>
      <c r="AP42" s="343">
        <f t="shared" si="9"/>
        <v>0.78016926418626065</v>
      </c>
      <c r="AQ42" s="343">
        <f t="shared" si="9"/>
        <v>0</v>
      </c>
      <c r="AR42" s="343">
        <f t="shared" si="9"/>
        <v>0</v>
      </c>
      <c r="AS42" s="343">
        <f t="shared" si="8"/>
        <v>0</v>
      </c>
      <c r="AT42" s="343">
        <f t="shared" si="8"/>
        <v>1</v>
      </c>
      <c r="AU42" s="344"/>
      <c r="AV42" s="346">
        <f t="shared" si="4"/>
        <v>0.78016926418626065</v>
      </c>
      <c r="AW42" s="343">
        <f t="shared" si="5"/>
        <v>1</v>
      </c>
      <c r="AX42" s="343">
        <f t="shared" si="5"/>
        <v>0</v>
      </c>
      <c r="AY42" s="343">
        <f t="shared" si="5"/>
        <v>0</v>
      </c>
      <c r="AZ42" s="343">
        <f t="shared" si="5"/>
        <v>0</v>
      </c>
      <c r="BA42" s="343">
        <f t="shared" si="6"/>
        <v>1</v>
      </c>
      <c r="BB42" s="344"/>
      <c r="BC42" s="345">
        <f t="shared" si="7"/>
        <v>86</v>
      </c>
      <c r="BD42" s="345" t="str">
        <f t="shared" si="7"/>
        <v>Port Angeles Light Operations</v>
      </c>
      <c r="BE42" s="8" t="s">
        <v>410</v>
      </c>
      <c r="BF42" s="17">
        <v>3.4162649987547478</v>
      </c>
      <c r="BG42" s="17">
        <v>13.445593651711697</v>
      </c>
      <c r="BH42" s="304">
        <v>16.861858650466445</v>
      </c>
    </row>
    <row r="43" spans="1:60" x14ac:dyDescent="0.25">
      <c r="A43">
        <v>88</v>
      </c>
      <c r="B43" t="s">
        <v>196</v>
      </c>
      <c r="C43" s="7">
        <v>0</v>
      </c>
      <c r="D43" s="7">
        <v>0</v>
      </c>
      <c r="E43" s="7">
        <v>0</v>
      </c>
      <c r="F43" s="7">
        <v>0</v>
      </c>
      <c r="G43" s="7">
        <v>37864</v>
      </c>
      <c r="H43" s="7">
        <v>0</v>
      </c>
      <c r="I43" s="7">
        <v>5461</v>
      </c>
      <c r="J43" s="7">
        <v>0</v>
      </c>
      <c r="K43" s="7">
        <v>0</v>
      </c>
      <c r="L43" s="7">
        <v>0</v>
      </c>
      <c r="M43" s="7">
        <v>0</v>
      </c>
      <c r="N43" s="7">
        <v>0</v>
      </c>
      <c r="O43" s="7">
        <v>0</v>
      </c>
      <c r="P43" s="7">
        <v>0</v>
      </c>
      <c r="Q43" s="7">
        <v>0</v>
      </c>
      <c r="R43" s="7">
        <v>5208</v>
      </c>
      <c r="S43" s="325">
        <v>48533</v>
      </c>
      <c r="T43" s="322"/>
      <c r="U43" s="293" t="s">
        <v>196</v>
      </c>
      <c r="V43" s="299">
        <v>0</v>
      </c>
      <c r="W43" s="299">
        <v>5208</v>
      </c>
      <c r="X43" s="299">
        <v>0</v>
      </c>
      <c r="Y43" s="299">
        <v>5461</v>
      </c>
      <c r="Z43" s="299">
        <v>0</v>
      </c>
      <c r="AA43" s="299">
        <v>0</v>
      </c>
      <c r="AB43" s="299">
        <v>37864</v>
      </c>
      <c r="AC43" s="299">
        <v>0</v>
      </c>
      <c r="AD43" s="299">
        <v>0</v>
      </c>
      <c r="AE43" s="299">
        <v>0</v>
      </c>
      <c r="AF43" s="291">
        <v>48533</v>
      </c>
      <c r="AG43" s="298"/>
      <c r="AH43" s="309">
        <f t="shared" si="2"/>
        <v>88</v>
      </c>
      <c r="AI43" s="309" t="str">
        <f t="shared" si="2"/>
        <v>Wahkiakum County PUD #1</v>
      </c>
      <c r="AJ43" s="343">
        <f t="shared" si="9"/>
        <v>0</v>
      </c>
      <c r="AK43" s="343">
        <f t="shared" si="9"/>
        <v>0.10730842931613541</v>
      </c>
      <c r="AL43" s="343">
        <f t="shared" si="9"/>
        <v>0</v>
      </c>
      <c r="AM43" s="343">
        <f t="shared" si="9"/>
        <v>0.11252137720726103</v>
      </c>
      <c r="AN43" s="343">
        <f t="shared" si="9"/>
        <v>0</v>
      </c>
      <c r="AO43" s="343">
        <f t="shared" si="9"/>
        <v>0</v>
      </c>
      <c r="AP43" s="343">
        <f t="shared" si="9"/>
        <v>0.78017019347660355</v>
      </c>
      <c r="AQ43" s="343">
        <f t="shared" si="9"/>
        <v>0</v>
      </c>
      <c r="AR43" s="343">
        <f t="shared" si="9"/>
        <v>0</v>
      </c>
      <c r="AS43" s="343">
        <f t="shared" si="8"/>
        <v>0</v>
      </c>
      <c r="AT43" s="343">
        <f t="shared" si="8"/>
        <v>1</v>
      </c>
      <c r="AU43" s="344"/>
      <c r="AV43" s="346">
        <f t="shared" si="4"/>
        <v>0.78017019347660355</v>
      </c>
      <c r="AW43" s="343">
        <f t="shared" si="5"/>
        <v>1</v>
      </c>
      <c r="AX43" s="343">
        <f t="shared" si="5"/>
        <v>0</v>
      </c>
      <c r="AY43" s="343">
        <f t="shared" si="5"/>
        <v>0</v>
      </c>
      <c r="AZ43" s="343">
        <f t="shared" si="5"/>
        <v>0</v>
      </c>
      <c r="BA43" s="343">
        <f t="shared" si="6"/>
        <v>1</v>
      </c>
      <c r="BB43" s="344"/>
      <c r="BC43" s="345">
        <f t="shared" si="7"/>
        <v>88</v>
      </c>
      <c r="BD43" s="345" t="str">
        <f t="shared" si="7"/>
        <v>Wahkiakum County PUD #1</v>
      </c>
      <c r="BE43" s="8" t="s">
        <v>411</v>
      </c>
      <c r="BF43" s="17">
        <v>3.416311348695491</v>
      </c>
      <c r="BG43" s="17">
        <v>13.445824446428722</v>
      </c>
      <c r="BH43" s="304">
        <v>16.862135795124214</v>
      </c>
    </row>
    <row r="44" spans="1:60" x14ac:dyDescent="0.25">
      <c r="A44">
        <v>89</v>
      </c>
      <c r="B44" t="s">
        <v>197</v>
      </c>
      <c r="C44" s="7">
        <v>0</v>
      </c>
      <c r="D44" s="7">
        <v>0</v>
      </c>
      <c r="E44" s="7">
        <v>0</v>
      </c>
      <c r="F44" s="7">
        <v>0</v>
      </c>
      <c r="G44" s="376">
        <v>492956</v>
      </c>
      <c r="H44" s="7">
        <v>0</v>
      </c>
      <c r="I44" s="376">
        <v>70226</v>
      </c>
      <c r="J44" s="7">
        <v>0</v>
      </c>
      <c r="K44" s="7">
        <v>0</v>
      </c>
      <c r="L44" s="7">
        <v>0</v>
      </c>
      <c r="M44" s="7">
        <v>156</v>
      </c>
      <c r="N44" s="7">
        <v>0</v>
      </c>
      <c r="O44" s="7">
        <v>0</v>
      </c>
      <c r="P44" s="376">
        <v>93488</v>
      </c>
      <c r="Q44" s="7">
        <v>0</v>
      </c>
      <c r="R44" s="376">
        <v>66971</v>
      </c>
      <c r="S44" s="377">
        <v>723797</v>
      </c>
      <c r="T44" s="322"/>
      <c r="U44" s="293" t="s">
        <v>197</v>
      </c>
      <c r="V44" s="299">
        <v>0</v>
      </c>
      <c r="W44" s="299">
        <v>66946</v>
      </c>
      <c r="X44" s="299">
        <v>0</v>
      </c>
      <c r="Y44" s="299">
        <v>70200</v>
      </c>
      <c r="Z44" s="299">
        <v>0</v>
      </c>
      <c r="AA44" s="299">
        <v>0</v>
      </c>
      <c r="AB44" s="299">
        <v>492775</v>
      </c>
      <c r="AC44" s="299">
        <v>0</v>
      </c>
      <c r="AD44" s="299">
        <v>89752</v>
      </c>
      <c r="AE44" s="299">
        <v>156</v>
      </c>
      <c r="AF44" s="291">
        <v>719829</v>
      </c>
      <c r="AG44" s="298"/>
      <c r="AH44" s="309">
        <f t="shared" si="2"/>
        <v>89</v>
      </c>
      <c r="AI44" s="309" t="str">
        <f t="shared" si="2"/>
        <v>Mason County PUD #3</v>
      </c>
      <c r="AJ44" s="343">
        <f t="shared" si="9"/>
        <v>0</v>
      </c>
      <c r="AK44" s="343">
        <f t="shared" si="9"/>
        <v>9.3002643683430364E-2</v>
      </c>
      <c r="AL44" s="343">
        <f t="shared" si="9"/>
        <v>0</v>
      </c>
      <c r="AM44" s="343">
        <f t="shared" si="9"/>
        <v>9.752316175091584E-2</v>
      </c>
      <c r="AN44" s="343">
        <f t="shared" si="9"/>
        <v>0</v>
      </c>
      <c r="AO44" s="343">
        <f t="shared" si="9"/>
        <v>0</v>
      </c>
      <c r="AP44" s="343">
        <f t="shared" si="9"/>
        <v>0.6845723081454067</v>
      </c>
      <c r="AQ44" s="343">
        <f t="shared" si="9"/>
        <v>0</v>
      </c>
      <c r="AR44" s="343">
        <f t="shared" si="9"/>
        <v>0.12468516828302277</v>
      </c>
      <c r="AS44" s="343">
        <f t="shared" si="8"/>
        <v>2.1671813722425742E-4</v>
      </c>
      <c r="AT44" s="343">
        <f t="shared" si="8"/>
        <v>1</v>
      </c>
      <c r="AU44" s="344"/>
      <c r="AV44" s="346">
        <f t="shared" si="4"/>
        <v>0.80947419456565373</v>
      </c>
      <c r="AW44" s="343">
        <f t="shared" si="5"/>
        <v>0.84569997751779269</v>
      </c>
      <c r="AX44" s="343">
        <f t="shared" si="5"/>
        <v>0</v>
      </c>
      <c r="AY44" s="343">
        <f t="shared" si="5"/>
        <v>0.154032295433366</v>
      </c>
      <c r="AZ44" s="343">
        <f t="shared" si="5"/>
        <v>2.6772704884130822E-4</v>
      </c>
      <c r="BA44" s="343">
        <f t="shared" si="6"/>
        <v>0.99999999999999989</v>
      </c>
      <c r="BB44" s="344"/>
      <c r="BC44" s="345">
        <f t="shared" si="7"/>
        <v>89</v>
      </c>
      <c r="BD44" s="345" t="str">
        <f t="shared" si="7"/>
        <v>Mason County PUD #3</v>
      </c>
      <c r="BE44" s="8" t="s">
        <v>412</v>
      </c>
      <c r="BF44" s="375">
        <v>2.9457403721721716</v>
      </c>
      <c r="BG44" s="375">
        <v>11.593741252908204</v>
      </c>
      <c r="BH44" s="374">
        <v>14.539481625080375</v>
      </c>
    </row>
    <row r="45" spans="1:60" x14ac:dyDescent="0.25">
      <c r="A45">
        <v>90</v>
      </c>
      <c r="B45" t="s">
        <v>198</v>
      </c>
      <c r="C45" s="7">
        <v>454</v>
      </c>
      <c r="D45" s="7">
        <v>125738</v>
      </c>
      <c r="E45" s="7">
        <v>3663321</v>
      </c>
      <c r="F45" s="7">
        <v>0</v>
      </c>
      <c r="G45" s="7">
        <v>6152717</v>
      </c>
      <c r="H45" s="7">
        <v>6224678</v>
      </c>
      <c r="I45" s="7">
        <v>40594</v>
      </c>
      <c r="J45" s="7">
        <v>0</v>
      </c>
      <c r="K45" s="7">
        <v>50143</v>
      </c>
      <c r="L45" s="7">
        <v>13096</v>
      </c>
      <c r="M45" s="7">
        <v>1271</v>
      </c>
      <c r="N45" s="7">
        <v>0</v>
      </c>
      <c r="O45" s="7">
        <v>0</v>
      </c>
      <c r="P45" s="7">
        <v>4494409</v>
      </c>
      <c r="Q45" s="7">
        <v>0</v>
      </c>
      <c r="R45" s="7">
        <v>38712</v>
      </c>
      <c r="S45" s="325">
        <v>20805133</v>
      </c>
      <c r="T45" s="322"/>
      <c r="U45" s="293" t="s">
        <v>198</v>
      </c>
      <c r="V45" s="299">
        <v>63239</v>
      </c>
      <c r="W45" s="299">
        <v>6263390</v>
      </c>
      <c r="X45" s="299">
        <v>3663321</v>
      </c>
      <c r="Y45" s="299">
        <v>40594</v>
      </c>
      <c r="Z45" s="299">
        <v>125738</v>
      </c>
      <c r="AA45" s="299">
        <v>454</v>
      </c>
      <c r="AB45" s="299">
        <v>6152717</v>
      </c>
      <c r="AC45" s="299">
        <v>0</v>
      </c>
      <c r="AD45" s="299">
        <v>4494409</v>
      </c>
      <c r="AE45" s="299">
        <v>1271</v>
      </c>
      <c r="AF45" s="291">
        <v>20805133</v>
      </c>
      <c r="AG45" s="298"/>
      <c r="AH45" s="309">
        <f t="shared" si="2"/>
        <v>90</v>
      </c>
      <c r="AI45" s="309" t="str">
        <f t="shared" si="2"/>
        <v>Puget Sound Energy</v>
      </c>
      <c r="AJ45" s="343">
        <f t="shared" si="9"/>
        <v>3.0395864328288599E-3</v>
      </c>
      <c r="AK45" s="343">
        <f t="shared" si="9"/>
        <v>0.30105022640326307</v>
      </c>
      <c r="AL45" s="343">
        <f t="shared" si="9"/>
        <v>0.17607774965918266</v>
      </c>
      <c r="AM45" s="343">
        <f t="shared" si="9"/>
        <v>1.9511531120709491E-3</v>
      </c>
      <c r="AN45" s="343">
        <f t="shared" si="9"/>
        <v>6.0436047200467307E-3</v>
      </c>
      <c r="AO45" s="343">
        <f t="shared" si="9"/>
        <v>2.1821537982958339E-5</v>
      </c>
      <c r="AP45" s="343">
        <f t="shared" si="9"/>
        <v>0.29573072183676979</v>
      </c>
      <c r="AQ45" s="343">
        <f t="shared" si="9"/>
        <v>0</v>
      </c>
      <c r="AR45" s="343">
        <f t="shared" si="9"/>
        <v>0.21602404560451499</v>
      </c>
      <c r="AS45" s="343">
        <f t="shared" si="8"/>
        <v>6.1090693339956059E-5</v>
      </c>
      <c r="AT45" s="343">
        <f t="shared" si="8"/>
        <v>1</v>
      </c>
      <c r="AU45" s="344"/>
      <c r="AV45" s="346">
        <f t="shared" si="4"/>
        <v>0.51181585813462471</v>
      </c>
      <c r="AW45" s="343">
        <f t="shared" si="5"/>
        <v>0.57780687553253329</v>
      </c>
      <c r="AX45" s="343">
        <f t="shared" si="5"/>
        <v>0</v>
      </c>
      <c r="AY45" s="343">
        <f t="shared" si="5"/>
        <v>0.42207376377871714</v>
      </c>
      <c r="AZ45" s="343">
        <f t="shared" si="5"/>
        <v>1.1936068874967754E-4</v>
      </c>
      <c r="BA45" s="343">
        <f t="shared" si="6"/>
        <v>1.0000000000000002</v>
      </c>
      <c r="BB45" s="344"/>
      <c r="BC45" s="345">
        <f t="shared" si="7"/>
        <v>90</v>
      </c>
      <c r="BD45" s="345" t="str">
        <f t="shared" si="7"/>
        <v>Puget Sound Energy</v>
      </c>
      <c r="BE45" s="8" t="s">
        <v>413</v>
      </c>
      <c r="BF45" s="17">
        <v>11.789542499049876</v>
      </c>
      <c r="BG45" s="17">
        <v>90.286287432501538</v>
      </c>
      <c r="BH45" s="304">
        <v>102.07582993155141</v>
      </c>
    </row>
    <row r="46" spans="1:60" x14ac:dyDescent="0.25">
      <c r="A46">
        <v>91</v>
      </c>
      <c r="B46" t="s">
        <v>199</v>
      </c>
      <c r="C46" s="7">
        <v>0</v>
      </c>
      <c r="D46" s="7">
        <v>0</v>
      </c>
      <c r="E46" s="7">
        <v>0</v>
      </c>
      <c r="F46" s="7">
        <v>0</v>
      </c>
      <c r="G46" s="7">
        <v>734152</v>
      </c>
      <c r="H46" s="7">
        <v>0</v>
      </c>
      <c r="I46" s="7">
        <v>105886</v>
      </c>
      <c r="J46" s="7">
        <v>0</v>
      </c>
      <c r="K46" s="7">
        <v>729</v>
      </c>
      <c r="L46" s="7">
        <v>0</v>
      </c>
      <c r="M46" s="7">
        <v>5018</v>
      </c>
      <c r="N46" s="7">
        <v>0</v>
      </c>
      <c r="O46" s="7">
        <v>0</v>
      </c>
      <c r="P46" s="7">
        <v>0</v>
      </c>
      <c r="Q46" s="7">
        <v>52416</v>
      </c>
      <c r="R46" s="7">
        <v>100978</v>
      </c>
      <c r="S46" s="325">
        <v>999179</v>
      </c>
      <c r="T46" s="322"/>
      <c r="U46" s="293" t="s">
        <v>199</v>
      </c>
      <c r="V46" s="299">
        <v>729</v>
      </c>
      <c r="W46" s="299">
        <v>153394</v>
      </c>
      <c r="X46" s="299">
        <v>0</v>
      </c>
      <c r="Y46" s="299">
        <v>105886</v>
      </c>
      <c r="Z46" s="299">
        <v>0</v>
      </c>
      <c r="AA46" s="299">
        <v>0</v>
      </c>
      <c r="AB46" s="299">
        <v>734152</v>
      </c>
      <c r="AC46" s="299">
        <v>0</v>
      </c>
      <c r="AD46" s="299">
        <v>0</v>
      </c>
      <c r="AE46" s="299">
        <v>5018</v>
      </c>
      <c r="AF46" s="291">
        <v>999179</v>
      </c>
      <c r="AG46" s="298"/>
      <c r="AH46" s="309">
        <f t="shared" si="2"/>
        <v>91</v>
      </c>
      <c r="AI46" s="309" t="str">
        <f t="shared" si="2"/>
        <v>Richland Energy Services</v>
      </c>
      <c r="AJ46" s="343">
        <f t="shared" si="9"/>
        <v>7.2959900077964007E-4</v>
      </c>
      <c r="AK46" s="343">
        <f t="shared" si="9"/>
        <v>0.15352003995280125</v>
      </c>
      <c r="AL46" s="343">
        <f t="shared" si="9"/>
        <v>0</v>
      </c>
      <c r="AM46" s="343">
        <f t="shared" si="9"/>
        <v>0.10597300383614948</v>
      </c>
      <c r="AN46" s="343">
        <f t="shared" si="9"/>
        <v>0</v>
      </c>
      <c r="AO46" s="343">
        <f t="shared" si="9"/>
        <v>0</v>
      </c>
      <c r="AP46" s="343">
        <f t="shared" si="9"/>
        <v>0.73475523404715271</v>
      </c>
      <c r="AQ46" s="343">
        <f t="shared" si="9"/>
        <v>0</v>
      </c>
      <c r="AR46" s="343">
        <f t="shared" si="9"/>
        <v>0</v>
      </c>
      <c r="AS46" s="343">
        <f t="shared" si="8"/>
        <v>5.0221231631169191E-3</v>
      </c>
      <c r="AT46" s="343">
        <f t="shared" si="8"/>
        <v>1</v>
      </c>
      <c r="AU46" s="344"/>
      <c r="AV46" s="346">
        <f t="shared" si="4"/>
        <v>0.7397773572102696</v>
      </c>
      <c r="AW46" s="343">
        <f t="shared" si="5"/>
        <v>0.99321130457134355</v>
      </c>
      <c r="AX46" s="343">
        <f t="shared" si="5"/>
        <v>0</v>
      </c>
      <c r="AY46" s="343">
        <f t="shared" si="5"/>
        <v>0</v>
      </c>
      <c r="AZ46" s="343">
        <f t="shared" si="5"/>
        <v>6.7886954286564662E-3</v>
      </c>
      <c r="BA46" s="343">
        <f t="shared" si="6"/>
        <v>1</v>
      </c>
      <c r="BB46" s="344"/>
      <c r="BC46" s="345">
        <f t="shared" si="7"/>
        <v>91</v>
      </c>
      <c r="BD46" s="345" t="str">
        <f t="shared" si="7"/>
        <v>Richland Energy Services</v>
      </c>
      <c r="BE46" s="8" t="s">
        <v>414</v>
      </c>
      <c r="BF46" s="17">
        <v>4.7763775166546152</v>
      </c>
      <c r="BG46" s="17">
        <v>19.423719333284584</v>
      </c>
      <c r="BH46" s="304">
        <v>24.2000968499392</v>
      </c>
    </row>
    <row r="47" spans="1:60" x14ac:dyDescent="0.25">
      <c r="A47">
        <v>92</v>
      </c>
      <c r="B47" t="s">
        <v>200</v>
      </c>
      <c r="C47" s="7">
        <v>0</v>
      </c>
      <c r="D47" s="7">
        <v>4</v>
      </c>
      <c r="E47" s="7">
        <v>0</v>
      </c>
      <c r="F47" s="7">
        <v>0</v>
      </c>
      <c r="G47" s="7">
        <v>7827</v>
      </c>
      <c r="H47" s="7">
        <v>0</v>
      </c>
      <c r="I47" s="7">
        <v>657</v>
      </c>
      <c r="J47" s="7">
        <v>0</v>
      </c>
      <c r="K47" s="7">
        <v>0</v>
      </c>
      <c r="L47" s="7">
        <v>0</v>
      </c>
      <c r="M47" s="7">
        <v>107</v>
      </c>
      <c r="N47" s="7">
        <v>0</v>
      </c>
      <c r="O47" s="7">
        <v>0</v>
      </c>
      <c r="P47" s="7">
        <v>1166</v>
      </c>
      <c r="Q47" s="7">
        <v>0</v>
      </c>
      <c r="R47" s="7">
        <v>627</v>
      </c>
      <c r="S47" s="325">
        <v>10388</v>
      </c>
      <c r="T47" s="322"/>
      <c r="U47" s="293" t="s">
        <v>200</v>
      </c>
      <c r="V47" s="299">
        <v>0</v>
      </c>
      <c r="W47" s="299">
        <v>627</v>
      </c>
      <c r="X47" s="299">
        <v>0</v>
      </c>
      <c r="Y47" s="299">
        <v>657</v>
      </c>
      <c r="Z47" s="299">
        <v>4</v>
      </c>
      <c r="AA47" s="299">
        <v>0</v>
      </c>
      <c r="AB47" s="299">
        <v>7827</v>
      </c>
      <c r="AC47" s="299">
        <v>0</v>
      </c>
      <c r="AD47" s="299">
        <v>1166</v>
      </c>
      <c r="AE47" s="299">
        <v>107</v>
      </c>
      <c r="AF47" s="291">
        <v>10388</v>
      </c>
      <c r="AG47" s="298"/>
      <c r="AH47" s="309">
        <f t="shared" si="2"/>
        <v>92</v>
      </c>
      <c r="AI47" s="309" t="str">
        <f t="shared" si="2"/>
        <v>Ruston, Town of</v>
      </c>
      <c r="AJ47" s="343">
        <f t="shared" si="9"/>
        <v>0</v>
      </c>
      <c r="AK47" s="343">
        <f t="shared" si="9"/>
        <v>6.0358105506353482E-2</v>
      </c>
      <c r="AL47" s="343">
        <f t="shared" si="9"/>
        <v>0</v>
      </c>
      <c r="AM47" s="343">
        <f t="shared" si="9"/>
        <v>6.3246053138236433E-2</v>
      </c>
      <c r="AN47" s="343">
        <f t="shared" si="9"/>
        <v>3.850596842510589E-4</v>
      </c>
      <c r="AO47" s="343">
        <f t="shared" si="9"/>
        <v>0</v>
      </c>
      <c r="AP47" s="343">
        <f t="shared" si="9"/>
        <v>0.75346553715825948</v>
      </c>
      <c r="AQ47" s="343">
        <f t="shared" si="9"/>
        <v>0</v>
      </c>
      <c r="AR47" s="343">
        <f t="shared" si="9"/>
        <v>0.11224489795918367</v>
      </c>
      <c r="AS47" s="343">
        <f t="shared" si="8"/>
        <v>1.0300346553715827E-2</v>
      </c>
      <c r="AT47" s="343">
        <f t="shared" si="8"/>
        <v>1</v>
      </c>
      <c r="AU47" s="344"/>
      <c r="AV47" s="346">
        <f t="shared" si="4"/>
        <v>0.87601078167115898</v>
      </c>
      <c r="AW47" s="343">
        <f t="shared" si="5"/>
        <v>0.86010989010989014</v>
      </c>
      <c r="AX47" s="343">
        <f t="shared" si="5"/>
        <v>0</v>
      </c>
      <c r="AY47" s="343">
        <f t="shared" si="5"/>
        <v>0.12813186813186814</v>
      </c>
      <c r="AZ47" s="343">
        <f t="shared" si="5"/>
        <v>1.175824175824176E-2</v>
      </c>
      <c r="BA47" s="343">
        <f t="shared" si="6"/>
        <v>1</v>
      </c>
      <c r="BB47" s="344"/>
      <c r="BC47" s="345">
        <f t="shared" si="7"/>
        <v>92</v>
      </c>
      <c r="BD47" s="345" t="str">
        <f t="shared" si="7"/>
        <v>Ruston, Town of</v>
      </c>
      <c r="BE47" s="8" t="s">
        <v>415</v>
      </c>
      <c r="BF47" s="17">
        <v>1.9253385896375943</v>
      </c>
      <c r="BG47" s="17">
        <v>7.5663156239743792</v>
      </c>
      <c r="BH47" s="304">
        <v>9.491654213611973</v>
      </c>
    </row>
    <row r="48" spans="1:60" x14ac:dyDescent="0.25">
      <c r="A48">
        <v>95</v>
      </c>
      <c r="B48" t="s">
        <v>201</v>
      </c>
      <c r="C48" s="7">
        <v>91147</v>
      </c>
      <c r="D48" s="7">
        <v>0</v>
      </c>
      <c r="E48" s="7">
        <v>0</v>
      </c>
      <c r="F48" s="7">
        <v>0</v>
      </c>
      <c r="G48" s="7">
        <v>7497314</v>
      </c>
      <c r="H48" s="7">
        <v>0</v>
      </c>
      <c r="I48" s="7">
        <v>445831</v>
      </c>
      <c r="J48" s="7">
        <v>0</v>
      </c>
      <c r="K48" s="7">
        <v>0</v>
      </c>
      <c r="L48" s="7">
        <v>0</v>
      </c>
      <c r="M48" s="7">
        <v>0</v>
      </c>
      <c r="N48" s="7">
        <v>0</v>
      </c>
      <c r="O48" s="7">
        <v>0</v>
      </c>
      <c r="P48" s="7">
        <v>789681</v>
      </c>
      <c r="Q48" s="7">
        <v>329843</v>
      </c>
      <c r="R48" s="7">
        <v>425165</v>
      </c>
      <c r="S48" s="325">
        <v>9578981</v>
      </c>
      <c r="T48" s="322"/>
      <c r="U48" s="293" t="s">
        <v>201</v>
      </c>
      <c r="V48" s="299">
        <v>0</v>
      </c>
      <c r="W48" s="299">
        <v>755008</v>
      </c>
      <c r="X48" s="299">
        <v>0</v>
      </c>
      <c r="Y48" s="299">
        <v>445831</v>
      </c>
      <c r="Z48" s="299">
        <v>0</v>
      </c>
      <c r="AA48" s="299">
        <v>91147</v>
      </c>
      <c r="AB48" s="299">
        <v>7497314</v>
      </c>
      <c r="AC48" s="299">
        <v>0</v>
      </c>
      <c r="AD48" s="299">
        <v>789681</v>
      </c>
      <c r="AE48" s="299">
        <v>0</v>
      </c>
      <c r="AF48" s="291">
        <v>9578981</v>
      </c>
      <c r="AG48" s="298"/>
      <c r="AH48" s="309">
        <f t="shared" si="2"/>
        <v>95</v>
      </c>
      <c r="AI48" s="309" t="str">
        <f t="shared" si="2"/>
        <v>Seattle City Light</v>
      </c>
      <c r="AJ48" s="343">
        <f t="shared" si="9"/>
        <v>0</v>
      </c>
      <c r="AK48" s="343">
        <f t="shared" si="9"/>
        <v>7.8819239750031869E-2</v>
      </c>
      <c r="AL48" s="343">
        <f t="shared" si="9"/>
        <v>0</v>
      </c>
      <c r="AM48" s="343">
        <f t="shared" si="9"/>
        <v>4.6542633292622669E-2</v>
      </c>
      <c r="AN48" s="343">
        <f t="shared" si="9"/>
        <v>0</v>
      </c>
      <c r="AO48" s="343">
        <f t="shared" si="9"/>
        <v>9.5153127456876676E-3</v>
      </c>
      <c r="AP48" s="343">
        <f t="shared" si="9"/>
        <v>0.78268387837913034</v>
      </c>
      <c r="AQ48" s="343">
        <f t="shared" si="9"/>
        <v>0</v>
      </c>
      <c r="AR48" s="343">
        <f t="shared" si="9"/>
        <v>8.2438935832527482E-2</v>
      </c>
      <c r="AS48" s="343">
        <f t="shared" si="8"/>
        <v>0</v>
      </c>
      <c r="AT48" s="343">
        <f t="shared" si="8"/>
        <v>1</v>
      </c>
      <c r="AU48" s="344"/>
      <c r="AV48" s="346">
        <f t="shared" si="4"/>
        <v>0.86512281421165782</v>
      </c>
      <c r="AW48" s="343">
        <f t="shared" si="5"/>
        <v>0.90470840153758991</v>
      </c>
      <c r="AX48" s="343">
        <f t="shared" si="5"/>
        <v>0</v>
      </c>
      <c r="AY48" s="343">
        <f t="shared" si="5"/>
        <v>9.5291598462410074E-2</v>
      </c>
      <c r="AZ48" s="343">
        <f t="shared" si="5"/>
        <v>0</v>
      </c>
      <c r="BA48" s="343">
        <f t="shared" si="6"/>
        <v>1</v>
      </c>
      <c r="BB48" s="344"/>
      <c r="BC48" s="345">
        <f t="shared" si="7"/>
        <v>95</v>
      </c>
      <c r="BD48" s="345" t="str">
        <f t="shared" si="7"/>
        <v>Seattle City Light</v>
      </c>
      <c r="BE48" s="8" t="s">
        <v>416</v>
      </c>
      <c r="BF48" s="17">
        <v>2.4149568127653507</v>
      </c>
      <c r="BG48" s="17">
        <v>10.161581244868684</v>
      </c>
      <c r="BH48" s="304">
        <v>12.576538057634034</v>
      </c>
    </row>
    <row r="49" spans="1:60" x14ac:dyDescent="0.25">
      <c r="A49">
        <v>96</v>
      </c>
      <c r="B49" t="s">
        <v>202</v>
      </c>
      <c r="C49" s="7">
        <v>0</v>
      </c>
      <c r="D49" s="7">
        <v>0</v>
      </c>
      <c r="E49" s="7">
        <v>0</v>
      </c>
      <c r="F49" s="7">
        <v>0</v>
      </c>
      <c r="G49" s="7">
        <v>112181</v>
      </c>
      <c r="H49" s="7">
        <v>0</v>
      </c>
      <c r="I49" s="7">
        <v>16180</v>
      </c>
      <c r="J49" s="7">
        <v>0</v>
      </c>
      <c r="K49" s="7">
        <v>0</v>
      </c>
      <c r="L49" s="7">
        <v>0</v>
      </c>
      <c r="M49" s="7">
        <v>0</v>
      </c>
      <c r="N49" s="7">
        <v>0</v>
      </c>
      <c r="O49" s="7">
        <v>0</v>
      </c>
      <c r="P49" s="7">
        <v>0</v>
      </c>
      <c r="Q49" s="7">
        <v>0</v>
      </c>
      <c r="R49" s="7">
        <v>15430</v>
      </c>
      <c r="S49" s="325">
        <v>143791</v>
      </c>
      <c r="T49" s="322"/>
      <c r="U49" s="293" t="s">
        <v>202</v>
      </c>
      <c r="V49" s="299">
        <v>0</v>
      </c>
      <c r="W49" s="299">
        <v>15430</v>
      </c>
      <c r="X49" s="299">
        <v>0</v>
      </c>
      <c r="Y49" s="299">
        <v>16180</v>
      </c>
      <c r="Z49" s="299">
        <v>0</v>
      </c>
      <c r="AA49" s="299">
        <v>0</v>
      </c>
      <c r="AB49" s="299">
        <v>112181</v>
      </c>
      <c r="AC49" s="299">
        <v>0</v>
      </c>
      <c r="AD49" s="299">
        <v>0</v>
      </c>
      <c r="AE49" s="299">
        <v>0</v>
      </c>
      <c r="AF49" s="291">
        <v>143791</v>
      </c>
      <c r="AG49" s="298"/>
      <c r="AH49" s="309">
        <f t="shared" si="2"/>
        <v>96</v>
      </c>
      <c r="AI49" s="309" t="str">
        <f t="shared" si="2"/>
        <v>Skamania County PUD #1</v>
      </c>
      <c r="AJ49" s="343">
        <f t="shared" si="9"/>
        <v>0</v>
      </c>
      <c r="AK49" s="343">
        <f t="shared" si="9"/>
        <v>0.107308524177452</v>
      </c>
      <c r="AL49" s="343">
        <f t="shared" si="9"/>
        <v>0</v>
      </c>
      <c r="AM49" s="343">
        <f t="shared" si="9"/>
        <v>0.11252442781537092</v>
      </c>
      <c r="AN49" s="343">
        <f t="shared" si="9"/>
        <v>0</v>
      </c>
      <c r="AO49" s="343">
        <f t="shared" si="9"/>
        <v>0</v>
      </c>
      <c r="AP49" s="343">
        <f t="shared" si="9"/>
        <v>0.78016704800717707</v>
      </c>
      <c r="AQ49" s="343">
        <f t="shared" si="9"/>
        <v>0</v>
      </c>
      <c r="AR49" s="343">
        <f t="shared" si="9"/>
        <v>0</v>
      </c>
      <c r="AS49" s="343">
        <f t="shared" si="8"/>
        <v>0</v>
      </c>
      <c r="AT49" s="343">
        <f t="shared" si="8"/>
        <v>1</v>
      </c>
      <c r="AU49" s="344"/>
      <c r="AV49" s="346">
        <f t="shared" si="4"/>
        <v>0.78016704800717707</v>
      </c>
      <c r="AW49" s="343">
        <f t="shared" si="5"/>
        <v>1</v>
      </c>
      <c r="AX49" s="343">
        <f t="shared" si="5"/>
        <v>0</v>
      </c>
      <c r="AY49" s="343">
        <f t="shared" si="5"/>
        <v>0</v>
      </c>
      <c r="AZ49" s="343">
        <f t="shared" si="5"/>
        <v>0</v>
      </c>
      <c r="BA49" s="343">
        <f t="shared" si="6"/>
        <v>1</v>
      </c>
      <c r="BB49" s="344"/>
      <c r="BC49" s="345">
        <f t="shared" si="7"/>
        <v>96</v>
      </c>
      <c r="BD49" s="345" t="str">
        <f t="shared" si="7"/>
        <v>Skamania County PUD #1</v>
      </c>
      <c r="BE49" s="8" t="s">
        <v>417</v>
      </c>
      <c r="BF49" s="17">
        <v>3.4163220815450797</v>
      </c>
      <c r="BG49" s="17">
        <v>13.445836332620862</v>
      </c>
      <c r="BH49" s="304">
        <v>16.862158414165943</v>
      </c>
    </row>
    <row r="50" spans="1:60" x14ac:dyDescent="0.25">
      <c r="A50">
        <v>97</v>
      </c>
      <c r="B50" t="s">
        <v>203</v>
      </c>
      <c r="C50" s="7">
        <v>0</v>
      </c>
      <c r="D50" s="7">
        <v>73300</v>
      </c>
      <c r="E50" s="7">
        <v>0</v>
      </c>
      <c r="F50" s="7">
        <v>0</v>
      </c>
      <c r="G50" s="7">
        <v>4667357</v>
      </c>
      <c r="H50" s="7">
        <v>0</v>
      </c>
      <c r="I50" s="7">
        <v>667804</v>
      </c>
      <c r="J50" s="7">
        <v>0</v>
      </c>
      <c r="K50" s="7">
        <v>0</v>
      </c>
      <c r="L50" s="7">
        <v>0</v>
      </c>
      <c r="M50" s="7">
        <v>217354</v>
      </c>
      <c r="N50" s="7">
        <v>0</v>
      </c>
      <c r="O50" s="7">
        <v>0</v>
      </c>
      <c r="P50" s="7">
        <v>587802</v>
      </c>
      <c r="Q50" s="7">
        <v>0</v>
      </c>
      <c r="R50" s="7">
        <v>636848</v>
      </c>
      <c r="S50" s="325">
        <v>6850465</v>
      </c>
      <c r="T50" s="322"/>
      <c r="U50" s="293" t="s">
        <v>203</v>
      </c>
      <c r="V50" s="299">
        <v>0</v>
      </c>
      <c r="W50" s="299">
        <v>636848</v>
      </c>
      <c r="X50" s="299">
        <v>0</v>
      </c>
      <c r="Y50" s="299">
        <v>667804</v>
      </c>
      <c r="Z50" s="299">
        <v>73300</v>
      </c>
      <c r="AA50" s="299">
        <v>0</v>
      </c>
      <c r="AB50" s="299">
        <v>4667357</v>
      </c>
      <c r="AC50" s="299">
        <v>0</v>
      </c>
      <c r="AD50" s="299">
        <v>587802</v>
      </c>
      <c r="AE50" s="299">
        <v>217354</v>
      </c>
      <c r="AF50" s="291">
        <v>6850465</v>
      </c>
      <c r="AG50" s="298"/>
      <c r="AH50" s="309">
        <f t="shared" si="2"/>
        <v>97</v>
      </c>
      <c r="AI50" s="309" t="str">
        <f t="shared" si="2"/>
        <v>Snohomish County PUD #1</v>
      </c>
      <c r="AJ50" s="343">
        <f t="shared" si="9"/>
        <v>0</v>
      </c>
      <c r="AK50" s="343">
        <f t="shared" si="9"/>
        <v>9.2964200240421638E-2</v>
      </c>
      <c r="AL50" s="343">
        <f t="shared" si="9"/>
        <v>0</v>
      </c>
      <c r="AM50" s="343">
        <f t="shared" si="9"/>
        <v>9.7483017576179137E-2</v>
      </c>
      <c r="AN50" s="343">
        <f t="shared" si="9"/>
        <v>1.0700003576399558E-2</v>
      </c>
      <c r="AO50" s="343">
        <f t="shared" si="9"/>
        <v>0</v>
      </c>
      <c r="AP50" s="343">
        <f t="shared" si="9"/>
        <v>0.68131973522965228</v>
      </c>
      <c r="AQ50" s="343">
        <f t="shared" si="9"/>
        <v>0</v>
      </c>
      <c r="AR50" s="343">
        <f t="shared" si="9"/>
        <v>8.5804686251225282E-2</v>
      </c>
      <c r="AS50" s="343">
        <f t="shared" si="8"/>
        <v>3.1728357126122098E-2</v>
      </c>
      <c r="AT50" s="343">
        <f t="shared" si="8"/>
        <v>1</v>
      </c>
      <c r="AU50" s="344"/>
      <c r="AV50" s="346">
        <f t="shared" si="4"/>
        <v>0.79885277860699966</v>
      </c>
      <c r="AW50" s="343">
        <f t="shared" si="5"/>
        <v>0.85287271131196951</v>
      </c>
      <c r="AX50" s="343">
        <f t="shared" si="5"/>
        <v>0</v>
      </c>
      <c r="AY50" s="343">
        <f t="shared" si="5"/>
        <v>0.10740988646349493</v>
      </c>
      <c r="AZ50" s="343">
        <f t="shared" si="5"/>
        <v>3.9717402224535604E-2</v>
      </c>
      <c r="BA50" s="343">
        <f t="shared" si="6"/>
        <v>1</v>
      </c>
      <c r="BB50" s="344"/>
      <c r="BC50" s="345">
        <f t="shared" si="7"/>
        <v>97</v>
      </c>
      <c r="BD50" s="345" t="str">
        <f t="shared" si="7"/>
        <v>Snohomish County PUD #1</v>
      </c>
      <c r="BE50" s="8" t="s">
        <v>418</v>
      </c>
      <c r="BF50" s="17">
        <v>3.0672127035236927</v>
      </c>
      <c r="BG50" s="17">
        <v>11.74298844992164</v>
      </c>
      <c r="BH50" s="304">
        <v>14.810201153445332</v>
      </c>
    </row>
    <row r="51" spans="1:60" x14ac:dyDescent="0.25">
      <c r="A51">
        <v>99</v>
      </c>
      <c r="B51" t="s">
        <v>204</v>
      </c>
      <c r="C51" s="7">
        <v>0</v>
      </c>
      <c r="D51" s="7">
        <v>0</v>
      </c>
      <c r="E51" s="7">
        <v>0</v>
      </c>
      <c r="F51" s="7">
        <v>0</v>
      </c>
      <c r="G51" s="7">
        <v>30217</v>
      </c>
      <c r="H51" s="7">
        <v>0</v>
      </c>
      <c r="I51" s="7">
        <v>4358</v>
      </c>
      <c r="J51" s="7">
        <v>0</v>
      </c>
      <c r="K51" s="7">
        <v>0</v>
      </c>
      <c r="L51" s="7">
        <v>0</v>
      </c>
      <c r="M51" s="7">
        <v>0</v>
      </c>
      <c r="N51" s="7">
        <v>0</v>
      </c>
      <c r="O51" s="7">
        <v>0</v>
      </c>
      <c r="P51" s="7">
        <v>0</v>
      </c>
      <c r="Q51" s="7">
        <v>0</v>
      </c>
      <c r="R51" s="7">
        <v>4156</v>
      </c>
      <c r="S51" s="325">
        <v>38731</v>
      </c>
      <c r="T51" s="322"/>
      <c r="U51" s="293" t="s">
        <v>204</v>
      </c>
      <c r="V51" s="299">
        <v>0</v>
      </c>
      <c r="W51" s="299">
        <v>4156</v>
      </c>
      <c r="X51" s="299">
        <v>0</v>
      </c>
      <c r="Y51" s="299">
        <v>4358</v>
      </c>
      <c r="Z51" s="299">
        <v>0</v>
      </c>
      <c r="AA51" s="299">
        <v>0</v>
      </c>
      <c r="AB51" s="299">
        <v>30217</v>
      </c>
      <c r="AC51" s="299">
        <v>0</v>
      </c>
      <c r="AD51" s="299">
        <v>0</v>
      </c>
      <c r="AE51" s="299">
        <v>0</v>
      </c>
      <c r="AF51" s="291">
        <v>38731</v>
      </c>
      <c r="AG51" s="298"/>
      <c r="AH51" s="309">
        <f t="shared" si="2"/>
        <v>99</v>
      </c>
      <c r="AI51" s="309" t="str">
        <f t="shared" si="2"/>
        <v>Steilacoom Electric Utility</v>
      </c>
      <c r="AJ51" s="343">
        <f t="shared" si="9"/>
        <v>0</v>
      </c>
      <c r="AK51" s="343">
        <f t="shared" si="9"/>
        <v>0.10730422658852082</v>
      </c>
      <c r="AL51" s="343">
        <f t="shared" si="9"/>
        <v>0</v>
      </c>
      <c r="AM51" s="343">
        <f t="shared" si="9"/>
        <v>0.11251968707237096</v>
      </c>
      <c r="AN51" s="343">
        <f t="shared" si="9"/>
        <v>0</v>
      </c>
      <c r="AO51" s="343">
        <f t="shared" si="9"/>
        <v>0</v>
      </c>
      <c r="AP51" s="343">
        <f t="shared" si="9"/>
        <v>0.78017608633910818</v>
      </c>
      <c r="AQ51" s="343">
        <f t="shared" si="9"/>
        <v>0</v>
      </c>
      <c r="AR51" s="343">
        <f t="shared" si="9"/>
        <v>0</v>
      </c>
      <c r="AS51" s="343">
        <f t="shared" si="8"/>
        <v>0</v>
      </c>
      <c r="AT51" s="343">
        <f t="shared" si="8"/>
        <v>1</v>
      </c>
      <c r="AU51" s="344"/>
      <c r="AV51" s="346">
        <f t="shared" si="4"/>
        <v>0.78017608633910818</v>
      </c>
      <c r="AW51" s="343">
        <f t="shared" si="5"/>
        <v>1</v>
      </c>
      <c r="AX51" s="343">
        <f t="shared" si="5"/>
        <v>0</v>
      </c>
      <c r="AY51" s="343">
        <f t="shared" si="5"/>
        <v>0</v>
      </c>
      <c r="AZ51" s="343">
        <f t="shared" si="5"/>
        <v>0</v>
      </c>
      <c r="BA51" s="343">
        <f t="shared" si="6"/>
        <v>1</v>
      </c>
      <c r="BB51" s="344"/>
      <c r="BC51" s="345">
        <f t="shared" si="7"/>
        <v>99</v>
      </c>
      <c r="BD51" s="345" t="str">
        <f t="shared" si="7"/>
        <v>Steilacoom Electric Utility</v>
      </c>
      <c r="BE51" s="8" t="s">
        <v>419</v>
      </c>
      <c r="BF51" s="17">
        <v>3.4161846493386756</v>
      </c>
      <c r="BG51" s="17">
        <v>13.445297841593833</v>
      </c>
      <c r="BH51" s="304">
        <v>16.861482490932509</v>
      </c>
    </row>
    <row r="52" spans="1:60" x14ac:dyDescent="0.25">
      <c r="A52">
        <v>101</v>
      </c>
      <c r="B52" t="s">
        <v>205</v>
      </c>
      <c r="C52" s="7">
        <v>0</v>
      </c>
      <c r="D52" s="7">
        <v>0</v>
      </c>
      <c r="E52" s="7">
        <v>0</v>
      </c>
      <c r="F52" s="7">
        <v>0</v>
      </c>
      <c r="G52" s="7">
        <v>25098</v>
      </c>
      <c r="H52" s="7">
        <v>0</v>
      </c>
      <c r="I52" s="7">
        <v>3620</v>
      </c>
      <c r="J52" s="7">
        <v>0</v>
      </c>
      <c r="K52" s="7">
        <v>0</v>
      </c>
      <c r="L52" s="7">
        <v>0</v>
      </c>
      <c r="M52" s="7">
        <v>0</v>
      </c>
      <c r="N52" s="7">
        <v>0</v>
      </c>
      <c r="O52" s="7">
        <v>0</v>
      </c>
      <c r="P52" s="7">
        <v>0</v>
      </c>
      <c r="Q52" s="7">
        <v>0</v>
      </c>
      <c r="R52" s="7">
        <v>3452</v>
      </c>
      <c r="S52" s="325">
        <v>32170</v>
      </c>
      <c r="T52" s="322"/>
      <c r="U52" s="293" t="s">
        <v>205</v>
      </c>
      <c r="V52" s="299">
        <v>0</v>
      </c>
      <c r="W52" s="299">
        <v>3452</v>
      </c>
      <c r="X52" s="299">
        <v>0</v>
      </c>
      <c r="Y52" s="299">
        <v>3620</v>
      </c>
      <c r="Z52" s="299">
        <v>0</v>
      </c>
      <c r="AA52" s="299">
        <v>0</v>
      </c>
      <c r="AB52" s="299">
        <v>25098</v>
      </c>
      <c r="AC52" s="299">
        <v>0</v>
      </c>
      <c r="AD52" s="299">
        <v>0</v>
      </c>
      <c r="AE52" s="299">
        <v>0</v>
      </c>
      <c r="AF52" s="291">
        <v>32170</v>
      </c>
      <c r="AG52" s="298"/>
      <c r="AH52" s="309">
        <f t="shared" si="2"/>
        <v>101</v>
      </c>
      <c r="AI52" s="309" t="str">
        <f t="shared" si="2"/>
        <v>Sumas, City of</v>
      </c>
      <c r="AJ52" s="343">
        <f t="shared" si="9"/>
        <v>0</v>
      </c>
      <c r="AK52" s="343">
        <f t="shared" si="9"/>
        <v>0.1073049424930059</v>
      </c>
      <c r="AL52" s="343">
        <f t="shared" si="9"/>
        <v>0</v>
      </c>
      <c r="AM52" s="343">
        <f t="shared" si="9"/>
        <v>0.11252719925396332</v>
      </c>
      <c r="AN52" s="343">
        <f t="shared" si="9"/>
        <v>0</v>
      </c>
      <c r="AO52" s="343">
        <f t="shared" si="9"/>
        <v>0</v>
      </c>
      <c r="AP52" s="343">
        <f t="shared" si="9"/>
        <v>0.78016785825303081</v>
      </c>
      <c r="AQ52" s="343">
        <f t="shared" si="9"/>
        <v>0</v>
      </c>
      <c r="AR52" s="343">
        <f t="shared" si="9"/>
        <v>0</v>
      </c>
      <c r="AS52" s="343">
        <f t="shared" si="8"/>
        <v>0</v>
      </c>
      <c r="AT52" s="343">
        <f t="shared" si="8"/>
        <v>1</v>
      </c>
      <c r="AU52" s="344"/>
      <c r="AV52" s="346">
        <f t="shared" si="4"/>
        <v>0.78016785825303081</v>
      </c>
      <c r="AW52" s="343">
        <f t="shared" si="5"/>
        <v>1</v>
      </c>
      <c r="AX52" s="343">
        <f t="shared" si="5"/>
        <v>0</v>
      </c>
      <c r="AY52" s="343">
        <f t="shared" si="5"/>
        <v>0</v>
      </c>
      <c r="AZ52" s="343">
        <f t="shared" si="5"/>
        <v>0</v>
      </c>
      <c r="BA52" s="343">
        <f t="shared" si="6"/>
        <v>1</v>
      </c>
      <c r="BB52" s="344"/>
      <c r="BC52" s="345">
        <f t="shared" si="7"/>
        <v>101</v>
      </c>
      <c r="BD52" s="345" t="str">
        <f t="shared" si="7"/>
        <v>Sumas, City of</v>
      </c>
      <c r="BE52" s="8" t="s">
        <v>420</v>
      </c>
      <c r="BF52" s="17">
        <v>3.4162251123397915</v>
      </c>
      <c r="BG52" s="17">
        <v>13.445387544947877</v>
      </c>
      <c r="BH52" s="304">
        <v>16.861612657287669</v>
      </c>
    </row>
    <row r="53" spans="1:60" x14ac:dyDescent="0.25">
      <c r="A53">
        <v>102</v>
      </c>
      <c r="B53" t="s">
        <v>206</v>
      </c>
      <c r="C53" s="7">
        <v>0</v>
      </c>
      <c r="D53" s="7">
        <v>1860</v>
      </c>
      <c r="E53" s="7">
        <v>0</v>
      </c>
      <c r="F53" s="7">
        <v>0</v>
      </c>
      <c r="G53" s="7">
        <v>3629036</v>
      </c>
      <c r="H53" s="7">
        <v>0</v>
      </c>
      <c r="I53" s="7">
        <v>304907</v>
      </c>
      <c r="J53" s="7">
        <v>0</v>
      </c>
      <c r="K53" s="7">
        <v>0</v>
      </c>
      <c r="L53" s="7">
        <v>0</v>
      </c>
      <c r="M53" s="7">
        <v>49331</v>
      </c>
      <c r="N53" s="7">
        <v>0</v>
      </c>
      <c r="O53" s="7">
        <v>0</v>
      </c>
      <c r="P53" s="7">
        <v>541125</v>
      </c>
      <c r="Q53" s="7">
        <v>0</v>
      </c>
      <c r="R53" s="7">
        <v>290773</v>
      </c>
      <c r="S53" s="325">
        <v>4817032</v>
      </c>
      <c r="T53" s="322"/>
      <c r="U53" s="293" t="s">
        <v>206</v>
      </c>
      <c r="V53" s="299">
        <v>0</v>
      </c>
      <c r="W53" s="299">
        <v>290773</v>
      </c>
      <c r="X53" s="299">
        <v>0</v>
      </c>
      <c r="Y53" s="299">
        <v>304907</v>
      </c>
      <c r="Z53" s="299">
        <v>1860</v>
      </c>
      <c r="AA53" s="299">
        <v>0</v>
      </c>
      <c r="AB53" s="299">
        <v>3629036</v>
      </c>
      <c r="AC53" s="299">
        <v>0</v>
      </c>
      <c r="AD53" s="299">
        <v>541125</v>
      </c>
      <c r="AE53" s="299">
        <v>49331</v>
      </c>
      <c r="AF53" s="291">
        <v>4817032</v>
      </c>
      <c r="AG53" s="298"/>
      <c r="AH53" s="309">
        <f t="shared" si="2"/>
        <v>102</v>
      </c>
      <c r="AI53" s="309" t="str">
        <f t="shared" si="2"/>
        <v>Tacoma Power</v>
      </c>
      <c r="AJ53" s="343">
        <f t="shared" si="9"/>
        <v>0</v>
      </c>
      <c r="AK53" s="343">
        <f t="shared" si="9"/>
        <v>6.0363518448704516E-2</v>
      </c>
      <c r="AL53" s="343">
        <f t="shared" si="9"/>
        <v>0</v>
      </c>
      <c r="AM53" s="343">
        <f t="shared" si="9"/>
        <v>6.3297690362032061E-2</v>
      </c>
      <c r="AN53" s="343">
        <f t="shared" si="9"/>
        <v>3.8612988246704608E-4</v>
      </c>
      <c r="AO53" s="343">
        <f t="shared" si="9"/>
        <v>0</v>
      </c>
      <c r="AP53" s="343">
        <f t="shared" si="9"/>
        <v>0.75337593771434364</v>
      </c>
      <c r="AQ53" s="343">
        <f t="shared" si="9"/>
        <v>0</v>
      </c>
      <c r="AR53" s="343">
        <f t="shared" si="9"/>
        <v>0.1123357702419249</v>
      </c>
      <c r="AS53" s="343">
        <f t="shared" si="8"/>
        <v>1.0240953350527876E-2</v>
      </c>
      <c r="AT53" s="343">
        <f t="shared" si="8"/>
        <v>1</v>
      </c>
      <c r="AU53" s="344"/>
      <c r="AV53" s="346">
        <f t="shared" si="4"/>
        <v>0.87595266130679639</v>
      </c>
      <c r="AW53" s="343">
        <f t="shared" si="5"/>
        <v>0.860064671292184</v>
      </c>
      <c r="AX53" s="343">
        <f t="shared" si="5"/>
        <v>0</v>
      </c>
      <c r="AY53" s="343">
        <f t="shared" si="5"/>
        <v>0.12824411090244986</v>
      </c>
      <c r="AZ53" s="343">
        <f t="shared" si="5"/>
        <v>1.1691217805366142E-2</v>
      </c>
      <c r="BA53" s="343">
        <f t="shared" si="6"/>
        <v>1</v>
      </c>
      <c r="BB53" s="344"/>
      <c r="BC53" s="345">
        <f t="shared" si="7"/>
        <v>102</v>
      </c>
      <c r="BD53" s="345" t="str">
        <f t="shared" si="7"/>
        <v>Tacoma Power</v>
      </c>
      <c r="BE53" s="8" t="s">
        <v>421</v>
      </c>
      <c r="BF53" s="17">
        <v>1.9256417964010293</v>
      </c>
      <c r="BG53" s="17">
        <v>7.5670033219825328</v>
      </c>
      <c r="BH53" s="304">
        <v>9.4926451183835621</v>
      </c>
    </row>
    <row r="54" spans="1:60" x14ac:dyDescent="0.25">
      <c r="A54">
        <v>103</v>
      </c>
      <c r="B54" t="s">
        <v>207</v>
      </c>
      <c r="C54" s="7">
        <v>0</v>
      </c>
      <c r="D54" s="7">
        <v>0</v>
      </c>
      <c r="E54" s="7">
        <v>0</v>
      </c>
      <c r="F54" s="7">
        <v>0</v>
      </c>
      <c r="G54" s="7">
        <v>81474</v>
      </c>
      <c r="H54" s="7">
        <v>0</v>
      </c>
      <c r="I54" s="7">
        <v>11751</v>
      </c>
      <c r="J54" s="7">
        <v>0</v>
      </c>
      <c r="K54" s="7">
        <v>0</v>
      </c>
      <c r="L54" s="7">
        <v>0</v>
      </c>
      <c r="M54" s="7">
        <v>0</v>
      </c>
      <c r="N54" s="7">
        <v>0</v>
      </c>
      <c r="O54" s="7">
        <v>0</v>
      </c>
      <c r="P54" s="7">
        <v>0</v>
      </c>
      <c r="Q54" s="7">
        <v>0</v>
      </c>
      <c r="R54" s="7">
        <v>11206</v>
      </c>
      <c r="S54" s="325">
        <v>104431</v>
      </c>
      <c r="T54" s="322"/>
      <c r="U54" s="293" t="s">
        <v>207</v>
      </c>
      <c r="V54" s="299">
        <v>0</v>
      </c>
      <c r="W54" s="299">
        <v>11206</v>
      </c>
      <c r="X54" s="299">
        <v>0</v>
      </c>
      <c r="Y54" s="299">
        <v>11751</v>
      </c>
      <c r="Z54" s="299">
        <v>0</v>
      </c>
      <c r="AA54" s="299">
        <v>0</v>
      </c>
      <c r="AB54" s="299">
        <v>81474</v>
      </c>
      <c r="AC54" s="299">
        <v>0</v>
      </c>
      <c r="AD54" s="299">
        <v>0</v>
      </c>
      <c r="AE54" s="299">
        <v>0</v>
      </c>
      <c r="AF54" s="291">
        <v>104431</v>
      </c>
      <c r="AG54" s="298"/>
      <c r="AH54" s="309">
        <f t="shared" si="2"/>
        <v>103</v>
      </c>
      <c r="AI54" s="309" t="str">
        <f t="shared" si="2"/>
        <v>Tanner Electric Coop</v>
      </c>
      <c r="AJ54" s="343">
        <f t="shared" si="9"/>
        <v>0</v>
      </c>
      <c r="AK54" s="343">
        <f t="shared" si="9"/>
        <v>0.10730530206547864</v>
      </c>
      <c r="AL54" s="343">
        <f t="shared" si="9"/>
        <v>0</v>
      </c>
      <c r="AM54" s="343">
        <f t="shared" si="9"/>
        <v>0.11252405894801353</v>
      </c>
      <c r="AN54" s="343">
        <f t="shared" si="9"/>
        <v>0</v>
      </c>
      <c r="AO54" s="343">
        <f t="shared" si="9"/>
        <v>0</v>
      </c>
      <c r="AP54" s="343">
        <f t="shared" si="9"/>
        <v>0.78017063898650785</v>
      </c>
      <c r="AQ54" s="343">
        <f t="shared" si="9"/>
        <v>0</v>
      </c>
      <c r="AR54" s="343">
        <f t="shared" si="9"/>
        <v>0</v>
      </c>
      <c r="AS54" s="343">
        <f t="shared" si="8"/>
        <v>0</v>
      </c>
      <c r="AT54" s="343">
        <f t="shared" si="8"/>
        <v>1</v>
      </c>
      <c r="AU54" s="344"/>
      <c r="AV54" s="346">
        <f t="shared" si="4"/>
        <v>0.78017063898650785</v>
      </c>
      <c r="AW54" s="343">
        <f t="shared" si="5"/>
        <v>1</v>
      </c>
      <c r="AX54" s="343">
        <f t="shared" si="5"/>
        <v>0</v>
      </c>
      <c r="AY54" s="343">
        <f t="shared" si="5"/>
        <v>0</v>
      </c>
      <c r="AZ54" s="343">
        <f t="shared" si="5"/>
        <v>0</v>
      </c>
      <c r="BA54" s="343">
        <f t="shared" si="6"/>
        <v>1</v>
      </c>
      <c r="BB54" s="344"/>
      <c r="BC54" s="345">
        <f t="shared" si="7"/>
        <v>103</v>
      </c>
      <c r="BD54" s="345" t="str">
        <f t="shared" si="7"/>
        <v>Tanner Electric Coop</v>
      </c>
      <c r="BE54" s="8" t="s">
        <v>422</v>
      </c>
      <c r="BF54" s="17">
        <v>3.4162273672292582</v>
      </c>
      <c r="BG54" s="17">
        <v>13.445432599640926</v>
      </c>
      <c r="BH54" s="304">
        <v>16.861659966870185</v>
      </c>
    </row>
    <row r="55" spans="1:60" x14ac:dyDescent="0.25">
      <c r="A55">
        <v>106</v>
      </c>
      <c r="B55" t="s">
        <v>208</v>
      </c>
      <c r="C55" s="7">
        <v>0</v>
      </c>
      <c r="D55" s="7">
        <v>0</v>
      </c>
      <c r="E55" s="7">
        <v>0</v>
      </c>
      <c r="F55" s="7">
        <v>0</v>
      </c>
      <c r="G55" s="7">
        <v>185925</v>
      </c>
      <c r="H55" s="7">
        <v>0</v>
      </c>
      <c r="I55" s="7">
        <v>26816</v>
      </c>
      <c r="J55" s="7">
        <v>0</v>
      </c>
      <c r="K55" s="7">
        <v>0</v>
      </c>
      <c r="L55" s="7">
        <v>0</v>
      </c>
      <c r="M55" s="7">
        <v>0</v>
      </c>
      <c r="N55" s="7">
        <v>0</v>
      </c>
      <c r="O55" s="7">
        <v>0</v>
      </c>
      <c r="P55" s="7">
        <v>0</v>
      </c>
      <c r="Q55" s="7">
        <v>9722</v>
      </c>
      <c r="R55" s="7">
        <v>25573</v>
      </c>
      <c r="S55" s="325">
        <v>248036</v>
      </c>
      <c r="T55" s="322"/>
      <c r="U55" s="293" t="s">
        <v>208</v>
      </c>
      <c r="V55" s="299">
        <v>0</v>
      </c>
      <c r="W55" s="299">
        <v>35295</v>
      </c>
      <c r="X55" s="299">
        <v>0</v>
      </c>
      <c r="Y55" s="299">
        <v>26816</v>
      </c>
      <c r="Z55" s="299">
        <v>0</v>
      </c>
      <c r="AA55" s="299">
        <v>0</v>
      </c>
      <c r="AB55" s="299">
        <v>185925</v>
      </c>
      <c r="AC55" s="299">
        <v>0</v>
      </c>
      <c r="AD55" s="299">
        <v>0</v>
      </c>
      <c r="AE55" s="299">
        <v>0</v>
      </c>
      <c r="AF55" s="291">
        <v>248036</v>
      </c>
      <c r="AG55" s="298"/>
      <c r="AH55" s="309">
        <f t="shared" si="2"/>
        <v>106</v>
      </c>
      <c r="AI55" s="309" t="str">
        <f t="shared" si="2"/>
        <v>Vera Water &amp; Power</v>
      </c>
      <c r="AJ55" s="343">
        <f t="shared" si="9"/>
        <v>0</v>
      </c>
      <c r="AK55" s="343">
        <f t="shared" si="9"/>
        <v>0.14229789224144881</v>
      </c>
      <c r="AL55" s="343">
        <f t="shared" si="9"/>
        <v>0</v>
      </c>
      <c r="AM55" s="343">
        <f t="shared" si="9"/>
        <v>0.10811333838636326</v>
      </c>
      <c r="AN55" s="343">
        <f t="shared" si="9"/>
        <v>0</v>
      </c>
      <c r="AO55" s="343">
        <f t="shared" si="9"/>
        <v>0</v>
      </c>
      <c r="AP55" s="343">
        <f t="shared" si="9"/>
        <v>0.74958876937218788</v>
      </c>
      <c r="AQ55" s="343">
        <f t="shared" si="9"/>
        <v>0</v>
      </c>
      <c r="AR55" s="343">
        <f t="shared" si="9"/>
        <v>0</v>
      </c>
      <c r="AS55" s="343">
        <f t="shared" si="8"/>
        <v>0</v>
      </c>
      <c r="AT55" s="343">
        <f t="shared" si="8"/>
        <v>1</v>
      </c>
      <c r="AU55" s="344"/>
      <c r="AV55" s="346">
        <f t="shared" si="4"/>
        <v>0.74958876937218788</v>
      </c>
      <c r="AW55" s="343">
        <f t="shared" si="5"/>
        <v>1</v>
      </c>
      <c r="AX55" s="343">
        <f t="shared" si="5"/>
        <v>0</v>
      </c>
      <c r="AY55" s="343">
        <f t="shared" si="5"/>
        <v>0</v>
      </c>
      <c r="AZ55" s="343">
        <f t="shared" si="5"/>
        <v>0</v>
      </c>
      <c r="BA55" s="343">
        <f t="shared" si="6"/>
        <v>1</v>
      </c>
      <c r="BB55" s="344"/>
      <c r="BC55" s="345">
        <f t="shared" si="7"/>
        <v>106</v>
      </c>
      <c r="BD55" s="345" t="str">
        <f t="shared" si="7"/>
        <v>Vera Water &amp; Power</v>
      </c>
      <c r="BE55" s="8" t="s">
        <v>423</v>
      </c>
      <c r="BF55" s="17">
        <v>4.4228411895455633</v>
      </c>
      <c r="BG55" s="17">
        <v>17.830029666529256</v>
      </c>
      <c r="BH55" s="304">
        <v>22.252870856074821</v>
      </c>
    </row>
    <row r="56" spans="1:60" x14ac:dyDescent="0.25">
      <c r="A56">
        <v>109</v>
      </c>
      <c r="B56" t="s">
        <v>209</v>
      </c>
      <c r="C56" s="7">
        <v>0</v>
      </c>
      <c r="D56" s="7">
        <v>326405</v>
      </c>
      <c r="E56" s="7">
        <v>818555</v>
      </c>
      <c r="F56" s="7">
        <v>0</v>
      </c>
      <c r="G56" s="7">
        <v>1992689</v>
      </c>
      <c r="H56" s="7">
        <v>2492566</v>
      </c>
      <c r="I56" s="7">
        <v>0</v>
      </c>
      <c r="J56" s="7">
        <v>28000</v>
      </c>
      <c r="K56" s="7">
        <v>0</v>
      </c>
      <c r="L56" s="7">
        <v>706</v>
      </c>
      <c r="M56" s="7">
        <v>0</v>
      </c>
      <c r="N56" s="7">
        <v>0</v>
      </c>
      <c r="O56" s="7">
        <v>34222</v>
      </c>
      <c r="P56" s="7">
        <v>385696</v>
      </c>
      <c r="Q56" s="7">
        <v>0</v>
      </c>
      <c r="R56" s="7">
        <v>0</v>
      </c>
      <c r="S56" s="325">
        <v>6078839</v>
      </c>
      <c r="T56" s="322"/>
      <c r="U56" s="293" t="s">
        <v>209</v>
      </c>
      <c r="V56" s="299">
        <v>34928</v>
      </c>
      <c r="W56" s="299">
        <v>2492566</v>
      </c>
      <c r="X56" s="299">
        <v>818555</v>
      </c>
      <c r="Y56" s="299">
        <v>0</v>
      </c>
      <c r="Z56" s="299">
        <v>326405</v>
      </c>
      <c r="AA56" s="299">
        <v>28000</v>
      </c>
      <c r="AB56" s="299">
        <v>1992689</v>
      </c>
      <c r="AC56" s="299">
        <v>0</v>
      </c>
      <c r="AD56" s="299">
        <v>385696</v>
      </c>
      <c r="AE56" s="299">
        <v>0</v>
      </c>
      <c r="AF56" s="291">
        <v>6078839</v>
      </c>
      <c r="AG56" s="298"/>
      <c r="AH56" s="309">
        <f t="shared" si="2"/>
        <v>109</v>
      </c>
      <c r="AI56" s="309" t="str">
        <f t="shared" si="2"/>
        <v>Avista (WA)</v>
      </c>
      <c r="AJ56" s="343">
        <f t="shared" si="9"/>
        <v>5.7458340317945583E-3</v>
      </c>
      <c r="AK56" s="343">
        <f t="shared" si="9"/>
        <v>0.41003981187855115</v>
      </c>
      <c r="AL56" s="343">
        <f t="shared" si="9"/>
        <v>0.13465646976338738</v>
      </c>
      <c r="AM56" s="343">
        <f t="shared" si="9"/>
        <v>0</v>
      </c>
      <c r="AN56" s="343">
        <f t="shared" si="9"/>
        <v>5.3695286221595931E-2</v>
      </c>
      <c r="AO56" s="343">
        <f t="shared" si="9"/>
        <v>4.6061427190290782E-3</v>
      </c>
      <c r="AP56" s="343">
        <f t="shared" si="9"/>
        <v>0.32780749745140481</v>
      </c>
      <c r="AQ56" s="343">
        <f t="shared" si="9"/>
        <v>0</v>
      </c>
      <c r="AR56" s="343">
        <f t="shared" si="9"/>
        <v>6.3448957934237118E-2</v>
      </c>
      <c r="AS56" s="343">
        <f t="shared" si="8"/>
        <v>0</v>
      </c>
      <c r="AT56" s="343">
        <f t="shared" si="8"/>
        <v>1</v>
      </c>
      <c r="AU56" s="344"/>
      <c r="AV56" s="346">
        <f t="shared" si="4"/>
        <v>0.39125645538564191</v>
      </c>
      <c r="AW56" s="343">
        <f t="shared" si="5"/>
        <v>0.83783281512454888</v>
      </c>
      <c r="AX56" s="343">
        <f t="shared" si="5"/>
        <v>0</v>
      </c>
      <c r="AY56" s="343">
        <f t="shared" si="5"/>
        <v>0.1621671848754512</v>
      </c>
      <c r="AZ56" s="343">
        <f t="shared" si="5"/>
        <v>0</v>
      </c>
      <c r="BA56" s="343">
        <f t="shared" si="6"/>
        <v>1</v>
      </c>
      <c r="BB56" s="344"/>
      <c r="BC56" s="345">
        <f t="shared" si="7"/>
        <v>109</v>
      </c>
      <c r="BD56" s="345" t="str">
        <f t="shared" si="7"/>
        <v>Avista (WA)</v>
      </c>
      <c r="BE56" s="8" t="s">
        <v>424</v>
      </c>
      <c r="BF56" s="17">
        <v>14.890192183770429</v>
      </c>
      <c r="BG56" s="17">
        <v>93.027852816290817</v>
      </c>
      <c r="BH56" s="304">
        <v>107.91804500006124</v>
      </c>
    </row>
    <row r="57" spans="1:60" x14ac:dyDescent="0.25">
      <c r="A57">
        <v>111</v>
      </c>
      <c r="B57" t="s">
        <v>210</v>
      </c>
      <c r="C57" s="7">
        <v>0</v>
      </c>
      <c r="D57" s="7">
        <v>0</v>
      </c>
      <c r="E57" s="7">
        <v>0</v>
      </c>
      <c r="F57" s="7">
        <v>0</v>
      </c>
      <c r="G57" s="7">
        <v>69599</v>
      </c>
      <c r="H57" s="7">
        <v>0</v>
      </c>
      <c r="I57" s="7">
        <v>9137</v>
      </c>
      <c r="J57" s="7">
        <v>0</v>
      </c>
      <c r="K57" s="7">
        <v>0</v>
      </c>
      <c r="L57" s="7">
        <v>0</v>
      </c>
      <c r="M57" s="7">
        <v>0</v>
      </c>
      <c r="N57" s="7">
        <v>0</v>
      </c>
      <c r="O57" s="7">
        <v>0</v>
      </c>
      <c r="P57" s="7">
        <v>0</v>
      </c>
      <c r="Q57" s="7">
        <v>0</v>
      </c>
      <c r="R57" s="7">
        <v>8713</v>
      </c>
      <c r="S57" s="325">
        <v>87449</v>
      </c>
      <c r="T57" s="322"/>
      <c r="U57" s="293" t="s">
        <v>210</v>
      </c>
      <c r="V57" s="299">
        <v>0</v>
      </c>
      <c r="W57" s="299">
        <v>8713</v>
      </c>
      <c r="X57" s="299">
        <v>0</v>
      </c>
      <c r="Y57" s="299">
        <v>9137</v>
      </c>
      <c r="Z57" s="299">
        <v>0</v>
      </c>
      <c r="AA57" s="299">
        <v>0</v>
      </c>
      <c r="AB57" s="299">
        <v>69599</v>
      </c>
      <c r="AC57" s="299">
        <v>0</v>
      </c>
      <c r="AD57" s="299">
        <v>0</v>
      </c>
      <c r="AE57" s="299">
        <v>0</v>
      </c>
      <c r="AF57" s="291">
        <v>87449</v>
      </c>
      <c r="AG57" s="298"/>
      <c r="AH57" s="309">
        <f t="shared" si="2"/>
        <v>111</v>
      </c>
      <c r="AI57" s="309" t="str">
        <f t="shared" si="2"/>
        <v>Mason County PUD #1</v>
      </c>
      <c r="AJ57" s="343">
        <f t="shared" si="9"/>
        <v>0</v>
      </c>
      <c r="AK57" s="343">
        <f t="shared" si="9"/>
        <v>9.9635215954442011E-2</v>
      </c>
      <c r="AL57" s="343">
        <f t="shared" si="9"/>
        <v>0</v>
      </c>
      <c r="AM57" s="343">
        <f t="shared" si="9"/>
        <v>0.10448375624649796</v>
      </c>
      <c r="AN57" s="343">
        <f t="shared" si="9"/>
        <v>0</v>
      </c>
      <c r="AO57" s="343">
        <f t="shared" si="9"/>
        <v>0</v>
      </c>
      <c r="AP57" s="343">
        <f t="shared" si="9"/>
        <v>0.79588102779906</v>
      </c>
      <c r="AQ57" s="343">
        <f t="shared" si="9"/>
        <v>0</v>
      </c>
      <c r="AR57" s="343">
        <f t="shared" si="9"/>
        <v>0</v>
      </c>
      <c r="AS57" s="343">
        <f t="shared" si="8"/>
        <v>0</v>
      </c>
      <c r="AT57" s="343">
        <f t="shared" si="8"/>
        <v>1</v>
      </c>
      <c r="AU57" s="344"/>
      <c r="AV57" s="346">
        <f t="shared" si="4"/>
        <v>0.79588102779906</v>
      </c>
      <c r="AW57" s="343">
        <f t="shared" si="5"/>
        <v>1</v>
      </c>
      <c r="AX57" s="343">
        <f t="shared" si="5"/>
        <v>0</v>
      </c>
      <c r="AY57" s="343">
        <f t="shared" si="5"/>
        <v>0</v>
      </c>
      <c r="AZ57" s="343">
        <f t="shared" si="5"/>
        <v>0</v>
      </c>
      <c r="BA57" s="343">
        <f t="shared" si="6"/>
        <v>1</v>
      </c>
      <c r="BB57" s="344"/>
      <c r="BC57" s="345">
        <f t="shared" si="7"/>
        <v>111</v>
      </c>
      <c r="BD57" s="345" t="str">
        <f t="shared" si="7"/>
        <v>Mason County PUD #1</v>
      </c>
      <c r="BE57" s="8" t="s">
        <v>425</v>
      </c>
      <c r="BF57" s="17">
        <v>3.1720458775209726</v>
      </c>
      <c r="BG57" s="17">
        <v>12.484365216628891</v>
      </c>
      <c r="BH57" s="304">
        <v>15.656411094149863</v>
      </c>
    </row>
    <row r="58" spans="1:60" x14ac:dyDescent="0.25">
      <c r="A58">
        <v>117</v>
      </c>
      <c r="B58" t="s">
        <v>211</v>
      </c>
      <c r="C58" s="7">
        <v>0</v>
      </c>
      <c r="D58" s="7">
        <v>0</v>
      </c>
      <c r="E58" s="7">
        <v>0</v>
      </c>
      <c r="F58" s="7">
        <v>0</v>
      </c>
      <c r="G58" s="7">
        <v>189257</v>
      </c>
      <c r="H58" s="7">
        <v>0</v>
      </c>
      <c r="I58" s="7">
        <v>27296</v>
      </c>
      <c r="J58" s="7">
        <v>0</v>
      </c>
      <c r="K58" s="7">
        <v>0</v>
      </c>
      <c r="L58" s="7">
        <v>0</v>
      </c>
      <c r="M58" s="7">
        <v>0</v>
      </c>
      <c r="N58" s="7">
        <v>0</v>
      </c>
      <c r="O58" s="7">
        <v>0</v>
      </c>
      <c r="P58" s="7">
        <v>0</v>
      </c>
      <c r="Q58" s="7">
        <v>0</v>
      </c>
      <c r="R58" s="7">
        <v>26031</v>
      </c>
      <c r="S58" s="325">
        <v>242584</v>
      </c>
      <c r="T58" s="322"/>
      <c r="U58" s="293" t="s">
        <v>211</v>
      </c>
      <c r="V58" s="299">
        <v>0</v>
      </c>
      <c r="W58" s="299">
        <v>26031</v>
      </c>
      <c r="X58" s="299">
        <v>0</v>
      </c>
      <c r="Y58" s="299">
        <v>27296</v>
      </c>
      <c r="Z58" s="299">
        <v>0</v>
      </c>
      <c r="AA58" s="299">
        <v>0</v>
      </c>
      <c r="AB58" s="299">
        <v>189257</v>
      </c>
      <c r="AC58" s="299">
        <v>0</v>
      </c>
      <c r="AD58" s="299">
        <v>0</v>
      </c>
      <c r="AE58" s="299">
        <v>0</v>
      </c>
      <c r="AF58" s="291">
        <v>242584</v>
      </c>
      <c r="AG58" s="298"/>
      <c r="AH58" s="309">
        <f t="shared" si="2"/>
        <v>117</v>
      </c>
      <c r="AI58" s="309" t="str">
        <f t="shared" si="2"/>
        <v>Whatcom County PUD #1</v>
      </c>
      <c r="AJ58" s="343">
        <f t="shared" si="9"/>
        <v>0</v>
      </c>
      <c r="AK58" s="343">
        <f t="shared" si="9"/>
        <v>0.10730715958183557</v>
      </c>
      <c r="AL58" s="343">
        <f t="shared" si="9"/>
        <v>0</v>
      </c>
      <c r="AM58" s="343">
        <f t="shared" si="9"/>
        <v>0.11252184810210071</v>
      </c>
      <c r="AN58" s="343">
        <f t="shared" si="9"/>
        <v>0</v>
      </c>
      <c r="AO58" s="343">
        <f t="shared" si="9"/>
        <v>0</v>
      </c>
      <c r="AP58" s="343">
        <f t="shared" si="9"/>
        <v>0.78017099231606368</v>
      </c>
      <c r="AQ58" s="343">
        <f t="shared" si="9"/>
        <v>0</v>
      </c>
      <c r="AR58" s="343">
        <f t="shared" si="9"/>
        <v>0</v>
      </c>
      <c r="AS58" s="343">
        <f t="shared" si="8"/>
        <v>0</v>
      </c>
      <c r="AT58" s="343">
        <f t="shared" si="8"/>
        <v>1</v>
      </c>
      <c r="AU58" s="344"/>
      <c r="AV58" s="346">
        <f t="shared" si="4"/>
        <v>0.78017099231606368</v>
      </c>
      <c r="AW58" s="343">
        <f t="shared" si="5"/>
        <v>1</v>
      </c>
      <c r="AX58" s="343">
        <f t="shared" si="5"/>
        <v>0</v>
      </c>
      <c r="AY58" s="343">
        <f t="shared" si="5"/>
        <v>0</v>
      </c>
      <c r="AZ58" s="343">
        <f t="shared" si="5"/>
        <v>0</v>
      </c>
      <c r="BA58" s="343">
        <f t="shared" si="6"/>
        <v>1</v>
      </c>
      <c r="BB58" s="344"/>
      <c r="BC58" s="345">
        <f t="shared" si="7"/>
        <v>117</v>
      </c>
      <c r="BD58" s="345" t="str">
        <f t="shared" si="7"/>
        <v>Whatcom County PUD #1</v>
      </c>
      <c r="BE58" s="8" t="s">
        <v>426</v>
      </c>
      <c r="BF58" s="17">
        <v>3.4162756353056616</v>
      </c>
      <c r="BG58" s="17">
        <v>13.445665347795014</v>
      </c>
      <c r="BH58" s="304">
        <v>16.861940983100677</v>
      </c>
    </row>
    <row r="59" spans="1:60" x14ac:dyDescent="0.25">
      <c r="A59">
        <v>118</v>
      </c>
      <c r="B59" t="s">
        <v>212</v>
      </c>
      <c r="C59" s="7">
        <v>0</v>
      </c>
      <c r="D59" s="7">
        <v>0</v>
      </c>
      <c r="E59" s="7">
        <v>0</v>
      </c>
      <c r="F59" s="7">
        <v>0</v>
      </c>
      <c r="G59" s="7">
        <v>313833</v>
      </c>
      <c r="H59" s="7">
        <v>0</v>
      </c>
      <c r="I59" s="7">
        <v>45264</v>
      </c>
      <c r="J59" s="7">
        <v>0</v>
      </c>
      <c r="K59" s="7">
        <v>0</v>
      </c>
      <c r="L59" s="7">
        <v>0</v>
      </c>
      <c r="M59" s="7">
        <v>0</v>
      </c>
      <c r="N59" s="7">
        <v>0</v>
      </c>
      <c r="O59" s="7">
        <v>0</v>
      </c>
      <c r="P59" s="7">
        <v>0</v>
      </c>
      <c r="Q59" s="7">
        <v>0</v>
      </c>
      <c r="R59" s="7">
        <v>43166</v>
      </c>
      <c r="S59" s="325">
        <v>402263</v>
      </c>
      <c r="T59" s="322"/>
      <c r="U59" s="293" t="s">
        <v>212</v>
      </c>
      <c r="V59" s="299">
        <v>0</v>
      </c>
      <c r="W59" s="299">
        <v>43166</v>
      </c>
      <c r="X59" s="299">
        <v>0</v>
      </c>
      <c r="Y59" s="299">
        <v>45264</v>
      </c>
      <c r="Z59" s="299">
        <v>0</v>
      </c>
      <c r="AA59" s="299">
        <v>0</v>
      </c>
      <c r="AB59" s="299">
        <v>313833</v>
      </c>
      <c r="AC59" s="299">
        <v>0</v>
      </c>
      <c r="AD59" s="299">
        <v>0</v>
      </c>
      <c r="AE59" s="299">
        <v>0</v>
      </c>
      <c r="AF59" s="291">
        <v>402263</v>
      </c>
      <c r="AG59" s="298"/>
      <c r="AH59" s="309">
        <f t="shared" si="2"/>
        <v>118</v>
      </c>
      <c r="AI59" s="309" t="str">
        <f t="shared" si="2"/>
        <v>Jefferson County PUD #1</v>
      </c>
      <c r="AJ59" s="343">
        <f t="shared" si="9"/>
        <v>0</v>
      </c>
      <c r="AK59" s="343">
        <f t="shared" si="9"/>
        <v>0.10730790552449516</v>
      </c>
      <c r="AL59" s="343">
        <f t="shared" si="9"/>
        <v>0</v>
      </c>
      <c r="AM59" s="343">
        <f t="shared" si="9"/>
        <v>0.11252339887088796</v>
      </c>
      <c r="AN59" s="343">
        <f t="shared" si="9"/>
        <v>0</v>
      </c>
      <c r="AO59" s="343">
        <f t="shared" si="9"/>
        <v>0</v>
      </c>
      <c r="AP59" s="343">
        <f t="shared" si="9"/>
        <v>0.78016869560461688</v>
      </c>
      <c r="AQ59" s="343">
        <f t="shared" si="9"/>
        <v>0</v>
      </c>
      <c r="AR59" s="343">
        <f t="shared" si="9"/>
        <v>0</v>
      </c>
      <c r="AS59" s="343">
        <f t="shared" si="8"/>
        <v>0</v>
      </c>
      <c r="AT59" s="343">
        <f t="shared" si="8"/>
        <v>1</v>
      </c>
      <c r="AU59" s="344"/>
      <c r="AV59" s="346">
        <f t="shared" si="4"/>
        <v>0.78016869560461688</v>
      </c>
      <c r="AW59" s="343">
        <f t="shared" si="5"/>
        <v>1</v>
      </c>
      <c r="AX59" s="343">
        <f t="shared" si="5"/>
        <v>0</v>
      </c>
      <c r="AY59" s="343">
        <f t="shared" si="5"/>
        <v>0</v>
      </c>
      <c r="AZ59" s="343">
        <f t="shared" si="5"/>
        <v>0</v>
      </c>
      <c r="BA59" s="343">
        <f t="shared" si="6"/>
        <v>1</v>
      </c>
      <c r="BB59" s="344"/>
      <c r="BC59" s="345">
        <f t="shared" si="7"/>
        <v>118</v>
      </c>
      <c r="BD59" s="345" t="str">
        <f t="shared" si="7"/>
        <v>Jefferson County PUD #1</v>
      </c>
      <c r="BE59" s="8" t="s">
        <v>427</v>
      </c>
      <c r="BF59" s="17">
        <v>3.4163013921249124</v>
      </c>
      <c r="BG59" s="17">
        <v>13.445758814954228</v>
      </c>
      <c r="BH59" s="304">
        <v>16.862060207079139</v>
      </c>
    </row>
    <row r="60" spans="1:60" x14ac:dyDescent="0.25">
      <c r="A60">
        <v>119</v>
      </c>
      <c r="B60" t="s">
        <v>213</v>
      </c>
      <c r="C60" s="7">
        <v>0</v>
      </c>
      <c r="D60" s="7">
        <v>0</v>
      </c>
      <c r="E60" s="7">
        <v>0</v>
      </c>
      <c r="F60" s="7">
        <v>0</v>
      </c>
      <c r="G60" s="7">
        <v>113529</v>
      </c>
      <c r="H60" s="7">
        <v>0</v>
      </c>
      <c r="I60" s="7">
        <v>16374</v>
      </c>
      <c r="J60" s="7">
        <v>0</v>
      </c>
      <c r="K60" s="7">
        <v>0</v>
      </c>
      <c r="L60" s="7">
        <v>0</v>
      </c>
      <c r="M60" s="7">
        <v>0</v>
      </c>
      <c r="N60" s="7">
        <v>0</v>
      </c>
      <c r="O60" s="7">
        <v>0</v>
      </c>
      <c r="P60" s="7">
        <v>0</v>
      </c>
      <c r="Q60" s="7">
        <v>0</v>
      </c>
      <c r="R60" s="7">
        <v>15615</v>
      </c>
      <c r="S60" s="325">
        <v>145518</v>
      </c>
      <c r="T60" s="322"/>
      <c r="U60" s="293" t="s">
        <v>213</v>
      </c>
      <c r="V60" s="299">
        <v>0</v>
      </c>
      <c r="W60" s="299">
        <v>15615</v>
      </c>
      <c r="X60" s="299">
        <v>0</v>
      </c>
      <c r="Y60" s="299">
        <v>16374</v>
      </c>
      <c r="Z60" s="299">
        <v>0</v>
      </c>
      <c r="AA60" s="299">
        <v>0</v>
      </c>
      <c r="AB60" s="299">
        <v>113529</v>
      </c>
      <c r="AC60" s="299">
        <v>0</v>
      </c>
      <c r="AD60" s="299">
        <v>0</v>
      </c>
      <c r="AE60" s="299">
        <v>0</v>
      </c>
      <c r="AF60" s="291">
        <v>145518</v>
      </c>
      <c r="AG60" s="298"/>
      <c r="AH60" s="309">
        <f t="shared" si="2"/>
        <v>119</v>
      </c>
      <c r="AI60" s="309" t="str">
        <f t="shared" si="2"/>
        <v>Port of Seattle</v>
      </c>
      <c r="AJ60" s="343">
        <f t="shared" si="9"/>
        <v>0</v>
      </c>
      <c r="AK60" s="343">
        <f t="shared" si="9"/>
        <v>0.10730631262111903</v>
      </c>
      <c r="AL60" s="343">
        <f t="shared" si="9"/>
        <v>0</v>
      </c>
      <c r="AM60" s="343">
        <f t="shared" si="9"/>
        <v>0.11252216220673732</v>
      </c>
      <c r="AN60" s="343">
        <f t="shared" si="9"/>
        <v>0</v>
      </c>
      <c r="AO60" s="343">
        <f t="shared" si="9"/>
        <v>0</v>
      </c>
      <c r="AP60" s="343">
        <f t="shared" si="9"/>
        <v>0.78017152517214361</v>
      </c>
      <c r="AQ60" s="343">
        <f t="shared" si="9"/>
        <v>0</v>
      </c>
      <c r="AR60" s="343">
        <f t="shared" si="9"/>
        <v>0</v>
      </c>
      <c r="AS60" s="343">
        <f t="shared" si="8"/>
        <v>0</v>
      </c>
      <c r="AT60" s="343">
        <f t="shared" si="8"/>
        <v>1</v>
      </c>
      <c r="AU60" s="344"/>
      <c r="AV60" s="346">
        <f t="shared" si="4"/>
        <v>0.78017152517214361</v>
      </c>
      <c r="AW60" s="343">
        <f t="shared" si="5"/>
        <v>1</v>
      </c>
      <c r="AX60" s="343">
        <f t="shared" si="5"/>
        <v>0</v>
      </c>
      <c r="AY60" s="343">
        <f t="shared" si="5"/>
        <v>0</v>
      </c>
      <c r="AZ60" s="343">
        <f t="shared" si="5"/>
        <v>0</v>
      </c>
      <c r="BA60" s="343">
        <f t="shared" si="6"/>
        <v>1</v>
      </c>
      <c r="BB60" s="344"/>
      <c r="BC60" s="345">
        <f t="shared" si="7"/>
        <v>119</v>
      </c>
      <c r="BD60" s="345" t="str">
        <f t="shared" si="7"/>
        <v>Port of Seattle</v>
      </c>
      <c r="BE60" s="8" t="s">
        <v>428</v>
      </c>
      <c r="BF60" s="17">
        <v>3.4162518131262942</v>
      </c>
      <c r="BG60" s="17">
        <v>13.445559222999599</v>
      </c>
      <c r="BH60" s="304">
        <v>16.861811036125893</v>
      </c>
    </row>
    <row r="61" spans="1:60" x14ac:dyDescent="0.25">
      <c r="A61">
        <v>120</v>
      </c>
      <c r="B61" t="s">
        <v>214</v>
      </c>
      <c r="C61" s="7">
        <v>0</v>
      </c>
      <c r="D61" s="7">
        <v>0</v>
      </c>
      <c r="E61" s="7">
        <v>0</v>
      </c>
      <c r="F61" s="7">
        <v>0</v>
      </c>
      <c r="G61" s="7">
        <v>122248</v>
      </c>
      <c r="H61" s="7">
        <v>0</v>
      </c>
      <c r="I61" s="7">
        <v>17632</v>
      </c>
      <c r="J61" s="7">
        <v>0</v>
      </c>
      <c r="K61" s="7">
        <v>0</v>
      </c>
      <c r="L61" s="7">
        <v>0</v>
      </c>
      <c r="M61" s="7">
        <v>0</v>
      </c>
      <c r="N61" s="7">
        <v>0</v>
      </c>
      <c r="O61" s="7">
        <v>0</v>
      </c>
      <c r="P61" s="7">
        <v>0</v>
      </c>
      <c r="Q61" s="7">
        <v>0</v>
      </c>
      <c r="R61" s="7">
        <v>16814</v>
      </c>
      <c r="S61" s="325">
        <v>156694</v>
      </c>
      <c r="T61" s="322"/>
      <c r="U61" s="293" t="s">
        <v>214</v>
      </c>
      <c r="V61" s="299">
        <v>0</v>
      </c>
      <c r="W61" s="299">
        <v>16814</v>
      </c>
      <c r="X61" s="299">
        <v>0</v>
      </c>
      <c r="Y61" s="299">
        <v>17632</v>
      </c>
      <c r="Z61" s="299">
        <v>0</v>
      </c>
      <c r="AA61" s="299">
        <v>0</v>
      </c>
      <c r="AB61" s="299">
        <v>122248</v>
      </c>
      <c r="AC61" s="299">
        <v>0</v>
      </c>
      <c r="AD61" s="299">
        <v>0</v>
      </c>
      <c r="AE61" s="299">
        <v>0</v>
      </c>
      <c r="AF61" s="291">
        <v>156694</v>
      </c>
      <c r="AG61" s="298"/>
      <c r="AH61" s="309">
        <f t="shared" si="2"/>
        <v>120</v>
      </c>
      <c r="AI61" s="309" t="str">
        <f t="shared" si="2"/>
        <v>Yakama Power</v>
      </c>
      <c r="AJ61" s="343">
        <f t="shared" si="9"/>
        <v>0</v>
      </c>
      <c r="AK61" s="343">
        <f t="shared" si="9"/>
        <v>0.10730468301275096</v>
      </c>
      <c r="AL61" s="343">
        <f t="shared" si="9"/>
        <v>0</v>
      </c>
      <c r="AM61" s="343">
        <f t="shared" si="9"/>
        <v>0.11252504882126949</v>
      </c>
      <c r="AN61" s="343">
        <f t="shared" si="9"/>
        <v>0</v>
      </c>
      <c r="AO61" s="343">
        <f t="shared" si="9"/>
        <v>0</v>
      </c>
      <c r="AP61" s="343">
        <f t="shared" si="9"/>
        <v>0.78017026816597956</v>
      </c>
      <c r="AQ61" s="343">
        <f t="shared" si="9"/>
        <v>0</v>
      </c>
      <c r="AR61" s="343">
        <f t="shared" si="9"/>
        <v>0</v>
      </c>
      <c r="AS61" s="343">
        <f t="shared" si="8"/>
        <v>0</v>
      </c>
      <c r="AT61" s="343">
        <f t="shared" si="8"/>
        <v>1</v>
      </c>
      <c r="AU61" s="344"/>
      <c r="AV61" s="346">
        <f t="shared" si="4"/>
        <v>0.78017026816597956</v>
      </c>
      <c r="AW61" s="343">
        <f t="shared" si="5"/>
        <v>1</v>
      </c>
      <c r="AX61" s="343">
        <f t="shared" si="5"/>
        <v>0</v>
      </c>
      <c r="AY61" s="343">
        <f t="shared" si="5"/>
        <v>0</v>
      </c>
      <c r="AZ61" s="343">
        <f t="shared" si="5"/>
        <v>0</v>
      </c>
      <c r="BA61" s="343">
        <f t="shared" si="6"/>
        <v>1</v>
      </c>
      <c r="BB61" s="344"/>
      <c r="BC61" s="345">
        <f t="shared" si="7"/>
        <v>120</v>
      </c>
      <c r="BD61" s="345" t="str">
        <f t="shared" si="7"/>
        <v>Yakama Power</v>
      </c>
      <c r="BE61" s="8" t="s">
        <v>429</v>
      </c>
      <c r="BF61" s="17">
        <v>3.4162119423634891</v>
      </c>
      <c r="BG61" s="17">
        <v>13.445355031882711</v>
      </c>
      <c r="BH61" s="304">
        <v>16.861566974246202</v>
      </c>
    </row>
    <row r="62" spans="1:60" x14ac:dyDescent="0.25">
      <c r="A62">
        <v>130</v>
      </c>
      <c r="B62" t="s">
        <v>361</v>
      </c>
      <c r="C62" s="7">
        <v>0</v>
      </c>
      <c r="D62" s="7">
        <v>0</v>
      </c>
      <c r="E62" s="7">
        <v>1387691</v>
      </c>
      <c r="F62" s="7">
        <v>19207</v>
      </c>
      <c r="G62" s="7">
        <v>323648</v>
      </c>
      <c r="H62" s="7">
        <v>750211</v>
      </c>
      <c r="I62" s="7">
        <v>2315</v>
      </c>
      <c r="J62" s="7">
        <v>0</v>
      </c>
      <c r="K62" s="7">
        <v>0</v>
      </c>
      <c r="L62" s="7">
        <v>1537</v>
      </c>
      <c r="M62" s="7">
        <v>84600</v>
      </c>
      <c r="N62" s="7">
        <v>0</v>
      </c>
      <c r="O62" s="7">
        <v>0</v>
      </c>
      <c r="P62" s="7">
        <v>601724</v>
      </c>
      <c r="Q62" s="7">
        <v>811774</v>
      </c>
      <c r="R62" s="7">
        <v>2208</v>
      </c>
      <c r="S62" s="325">
        <v>3984915</v>
      </c>
      <c r="T62" s="322"/>
      <c r="U62" s="293" t="s">
        <v>361</v>
      </c>
      <c r="V62" s="299">
        <v>1537</v>
      </c>
      <c r="W62" s="299">
        <v>1564193</v>
      </c>
      <c r="X62" s="299">
        <v>1387691</v>
      </c>
      <c r="Y62" s="299">
        <v>2315</v>
      </c>
      <c r="Z62" s="299">
        <v>0</v>
      </c>
      <c r="AA62" s="299">
        <v>0</v>
      </c>
      <c r="AB62" s="299">
        <v>323648</v>
      </c>
      <c r="AC62" s="299">
        <v>19207</v>
      </c>
      <c r="AD62" s="299">
        <v>601724</v>
      </c>
      <c r="AE62" s="299">
        <v>84600</v>
      </c>
      <c r="AF62" s="291">
        <v>3984915</v>
      </c>
      <c r="AG62" s="298"/>
      <c r="AH62" s="309">
        <f t="shared" si="2"/>
        <v>130</v>
      </c>
      <c r="AI62" s="309" t="str">
        <f t="shared" si="2"/>
        <v>PacifiCorp</v>
      </c>
      <c r="AJ62" s="343">
        <f t="shared" si="9"/>
        <v>3.8570458842911327E-4</v>
      </c>
      <c r="AK62" s="343">
        <f t="shared" si="9"/>
        <v>0.39252857338236824</v>
      </c>
      <c r="AL62" s="343">
        <f t="shared" si="9"/>
        <v>0.34823603514755019</v>
      </c>
      <c r="AM62" s="343">
        <f t="shared" si="9"/>
        <v>5.8094087326831308E-4</v>
      </c>
      <c r="AN62" s="343">
        <f t="shared" si="9"/>
        <v>0</v>
      </c>
      <c r="AO62" s="343">
        <f t="shared" si="9"/>
        <v>0</v>
      </c>
      <c r="AP62" s="343">
        <f t="shared" si="9"/>
        <v>8.1218294493107135E-2</v>
      </c>
      <c r="AQ62" s="343">
        <f t="shared" si="9"/>
        <v>4.8199271502654389E-3</v>
      </c>
      <c r="AR62" s="343">
        <f t="shared" si="9"/>
        <v>0.15100046048661012</v>
      </c>
      <c r="AS62" s="343">
        <f t="shared" si="8"/>
        <v>2.1230063878401421E-2</v>
      </c>
      <c r="AT62" s="343">
        <f t="shared" si="8"/>
        <v>1</v>
      </c>
      <c r="AU62" s="344"/>
      <c r="AV62" s="346">
        <f t="shared" si="4"/>
        <v>0.25826874600838412</v>
      </c>
      <c r="AW62" s="343">
        <f t="shared" si="5"/>
        <v>0.31447202090209769</v>
      </c>
      <c r="AX62" s="343">
        <f t="shared" si="5"/>
        <v>1.8662448417622202E-2</v>
      </c>
      <c r="AY62" s="343">
        <f t="shared" si="5"/>
        <v>0.58466408661661373</v>
      </c>
      <c r="AZ62" s="343">
        <f t="shared" si="5"/>
        <v>8.2201444063666279E-2</v>
      </c>
      <c r="BA62" s="343">
        <f t="shared" si="6"/>
        <v>0.99999999999999989</v>
      </c>
      <c r="BB62" s="344"/>
      <c r="BC62" s="345">
        <f t="shared" si="7"/>
        <v>130</v>
      </c>
      <c r="BD62" s="345" t="str">
        <f t="shared" si="7"/>
        <v>PacifiCorp</v>
      </c>
      <c r="BE62" s="8" t="s">
        <v>430</v>
      </c>
      <c r="BF62" s="17">
        <v>17.033764904549319</v>
      </c>
      <c r="BG62" s="17">
        <v>151.72029343310473</v>
      </c>
      <c r="BH62" s="304">
        <v>168.75405833765404</v>
      </c>
    </row>
    <row r="63" spans="1:60" x14ac:dyDescent="0.25">
      <c r="A63">
        <v>142</v>
      </c>
      <c r="B63" t="s">
        <v>215</v>
      </c>
      <c r="C63" s="7">
        <v>0</v>
      </c>
      <c r="D63" s="7">
        <v>0</v>
      </c>
      <c r="E63" s="7">
        <v>0</v>
      </c>
      <c r="F63" s="7">
        <v>0</v>
      </c>
      <c r="G63" s="7">
        <v>0</v>
      </c>
      <c r="H63" s="7">
        <v>0</v>
      </c>
      <c r="I63" s="7">
        <v>0</v>
      </c>
      <c r="J63" s="7">
        <v>0</v>
      </c>
      <c r="K63" s="7">
        <v>0</v>
      </c>
      <c r="L63" s="7">
        <v>0</v>
      </c>
      <c r="M63" s="7">
        <v>0</v>
      </c>
      <c r="N63" s="7">
        <v>0</v>
      </c>
      <c r="O63" s="7">
        <v>0</v>
      </c>
      <c r="P63" s="7">
        <v>0</v>
      </c>
      <c r="Q63" s="7">
        <v>0</v>
      </c>
      <c r="R63" s="7">
        <v>0</v>
      </c>
      <c r="S63" s="325">
        <v>0</v>
      </c>
      <c r="T63" s="322"/>
      <c r="U63" s="293" t="s">
        <v>215</v>
      </c>
      <c r="V63" s="299">
        <v>0</v>
      </c>
      <c r="W63" s="299">
        <v>0</v>
      </c>
      <c r="X63" s="299">
        <v>0</v>
      </c>
      <c r="Y63" s="299">
        <v>0</v>
      </c>
      <c r="Z63" s="299">
        <v>0</v>
      </c>
      <c r="AA63" s="299">
        <v>0</v>
      </c>
      <c r="AB63" s="299">
        <v>0</v>
      </c>
      <c r="AC63" s="299">
        <v>0</v>
      </c>
      <c r="AD63" s="299">
        <v>0</v>
      </c>
      <c r="AE63" s="299">
        <v>0</v>
      </c>
      <c r="AF63" s="291">
        <v>0</v>
      </c>
      <c r="AG63" s="298"/>
      <c r="AH63" s="309">
        <f t="shared" si="2"/>
        <v>142</v>
      </c>
      <c r="AI63" s="309" t="str">
        <f t="shared" si="2"/>
        <v>Avangrid (WA)</v>
      </c>
      <c r="AJ63" s="343" t="e">
        <f t="shared" si="9"/>
        <v>#DIV/0!</v>
      </c>
      <c r="AK63" s="343" t="e">
        <f t="shared" si="9"/>
        <v>#DIV/0!</v>
      </c>
      <c r="AL63" s="343" t="e">
        <f t="shared" si="9"/>
        <v>#DIV/0!</v>
      </c>
      <c r="AM63" s="343" t="e">
        <f t="shared" si="9"/>
        <v>#DIV/0!</v>
      </c>
      <c r="AN63" s="343" t="e">
        <f t="shared" si="9"/>
        <v>#DIV/0!</v>
      </c>
      <c r="AO63" s="343" t="e">
        <f t="shared" si="9"/>
        <v>#DIV/0!</v>
      </c>
      <c r="AP63" s="343" t="e">
        <f t="shared" si="9"/>
        <v>#DIV/0!</v>
      </c>
      <c r="AQ63" s="343" t="e">
        <f t="shared" si="9"/>
        <v>#DIV/0!</v>
      </c>
      <c r="AR63" s="343" t="e">
        <f t="shared" si="9"/>
        <v>#DIV/0!</v>
      </c>
      <c r="AS63" s="343" t="e">
        <f t="shared" si="8"/>
        <v>#DIV/0!</v>
      </c>
      <c r="AT63" s="343" t="e">
        <f t="shared" si="8"/>
        <v>#DIV/0!</v>
      </c>
      <c r="AU63" s="344"/>
      <c r="AV63" s="346" t="e">
        <f t="shared" si="4"/>
        <v>#DIV/0!</v>
      </c>
      <c r="AW63" s="343" t="e">
        <f t="shared" si="5"/>
        <v>#DIV/0!</v>
      </c>
      <c r="AX63" s="343" t="e">
        <f t="shared" si="5"/>
        <v>#DIV/0!</v>
      </c>
      <c r="AY63" s="343" t="e">
        <f t="shared" si="5"/>
        <v>#DIV/0!</v>
      </c>
      <c r="AZ63" s="343" t="e">
        <f t="shared" si="5"/>
        <v>#DIV/0!</v>
      </c>
      <c r="BA63" s="343" t="e">
        <f t="shared" si="6"/>
        <v>#DIV/0!</v>
      </c>
      <c r="BB63" s="344"/>
      <c r="BC63" s="345">
        <f t="shared" si="7"/>
        <v>142</v>
      </c>
      <c r="BD63" s="345" t="str">
        <f t="shared" si="7"/>
        <v>Avangrid (WA)</v>
      </c>
      <c r="BE63" s="310"/>
      <c r="BF63" s="310"/>
      <c r="BG63" s="310"/>
      <c r="BH63" s="310"/>
    </row>
    <row r="64" spans="1:60" x14ac:dyDescent="0.25">
      <c r="A64">
        <v>144</v>
      </c>
      <c r="B64" t="s">
        <v>216</v>
      </c>
      <c r="C64" s="7">
        <v>0</v>
      </c>
      <c r="D64" s="7">
        <v>0</v>
      </c>
      <c r="E64" s="7">
        <v>0</v>
      </c>
      <c r="F64" s="7">
        <v>0</v>
      </c>
      <c r="G64" s="7">
        <v>25315</v>
      </c>
      <c r="H64" s="7">
        <v>0</v>
      </c>
      <c r="I64" s="7">
        <v>3651</v>
      </c>
      <c r="J64" s="7">
        <v>0</v>
      </c>
      <c r="K64" s="7">
        <v>0</v>
      </c>
      <c r="L64" s="7">
        <v>0</v>
      </c>
      <c r="M64" s="7">
        <v>0</v>
      </c>
      <c r="N64" s="7">
        <v>0</v>
      </c>
      <c r="O64" s="7">
        <v>0</v>
      </c>
      <c r="P64" s="7">
        <v>0</v>
      </c>
      <c r="Q64" s="7">
        <v>0</v>
      </c>
      <c r="R64" s="7">
        <v>3482</v>
      </c>
      <c r="S64" s="325">
        <v>32448</v>
      </c>
      <c r="T64" s="322"/>
      <c r="U64" s="293" t="s">
        <v>216</v>
      </c>
      <c r="V64" s="299">
        <v>0</v>
      </c>
      <c r="W64" s="299">
        <v>3482</v>
      </c>
      <c r="X64" s="299">
        <v>0</v>
      </c>
      <c r="Y64" s="299">
        <v>3651</v>
      </c>
      <c r="Z64" s="299">
        <v>0</v>
      </c>
      <c r="AA64" s="299">
        <v>0</v>
      </c>
      <c r="AB64" s="299">
        <v>25315</v>
      </c>
      <c r="AC64" s="299">
        <v>0</v>
      </c>
      <c r="AD64" s="299">
        <v>0</v>
      </c>
      <c r="AE64" s="299">
        <v>0</v>
      </c>
      <c r="AF64" s="291">
        <v>32448</v>
      </c>
      <c r="AG64" s="298"/>
      <c r="AH64" s="309">
        <f t="shared" si="2"/>
        <v>144</v>
      </c>
      <c r="AI64" s="309" t="str">
        <f t="shared" si="2"/>
        <v>Kalispel Tribal Utility</v>
      </c>
      <c r="AJ64" s="343">
        <f t="shared" si="9"/>
        <v>0</v>
      </c>
      <c r="AK64" s="343">
        <f t="shared" si="9"/>
        <v>0.10731015779092702</v>
      </c>
      <c r="AL64" s="343">
        <f t="shared" si="9"/>
        <v>0</v>
      </c>
      <c r="AM64" s="343">
        <f t="shared" si="9"/>
        <v>0.11251849112426035</v>
      </c>
      <c r="AN64" s="343">
        <f t="shared" si="9"/>
        <v>0</v>
      </c>
      <c r="AO64" s="343">
        <f t="shared" si="9"/>
        <v>0</v>
      </c>
      <c r="AP64" s="343">
        <f t="shared" si="9"/>
        <v>0.78017135108481261</v>
      </c>
      <c r="AQ64" s="343">
        <f t="shared" si="9"/>
        <v>0</v>
      </c>
      <c r="AR64" s="343">
        <f t="shared" si="9"/>
        <v>0</v>
      </c>
      <c r="AS64" s="343">
        <f t="shared" si="8"/>
        <v>0</v>
      </c>
      <c r="AT64" s="343">
        <f t="shared" si="8"/>
        <v>1</v>
      </c>
      <c r="AU64" s="344"/>
      <c r="AV64" s="346">
        <f t="shared" si="4"/>
        <v>0.78017135108481261</v>
      </c>
      <c r="AW64" s="343">
        <f t="shared" si="5"/>
        <v>1</v>
      </c>
      <c r="AX64" s="343">
        <f t="shared" si="5"/>
        <v>0</v>
      </c>
      <c r="AY64" s="343">
        <f t="shared" si="5"/>
        <v>0</v>
      </c>
      <c r="AZ64" s="343">
        <f t="shared" si="5"/>
        <v>0</v>
      </c>
      <c r="BA64" s="343">
        <f t="shared" si="6"/>
        <v>1</v>
      </c>
      <c r="BB64" s="344"/>
      <c r="BC64" s="345">
        <f t="shared" si="7"/>
        <v>144</v>
      </c>
      <c r="BD64" s="345" t="str">
        <f t="shared" si="7"/>
        <v>Kalispel Tribal Utility</v>
      </c>
      <c r="BE64" t="s">
        <v>431</v>
      </c>
      <c r="BF64" s="17">
        <v>3.416354097456014</v>
      </c>
      <c r="BG64" s="17">
        <v>13.446041025580572</v>
      </c>
      <c r="BH64" s="304">
        <v>16.862395123036585</v>
      </c>
    </row>
    <row r="65" spans="1:60" x14ac:dyDescent="0.25">
      <c r="A65">
        <v>158</v>
      </c>
      <c r="B65" t="s">
        <v>362</v>
      </c>
      <c r="C65" s="7">
        <v>0</v>
      </c>
      <c r="D65" s="7">
        <v>0</v>
      </c>
      <c r="E65" s="7">
        <v>0</v>
      </c>
      <c r="F65" s="7">
        <v>0</v>
      </c>
      <c r="G65" s="7">
        <v>176377</v>
      </c>
      <c r="H65" s="7">
        <v>0</v>
      </c>
      <c r="I65" s="7">
        <v>25439</v>
      </c>
      <c r="J65" s="7">
        <v>0</v>
      </c>
      <c r="K65" s="7">
        <v>0</v>
      </c>
      <c r="L65" s="7">
        <v>0</v>
      </c>
      <c r="M65" s="7">
        <v>0</v>
      </c>
      <c r="N65" s="7">
        <v>0</v>
      </c>
      <c r="O65" s="7">
        <v>0</v>
      </c>
      <c r="P65" s="7">
        <v>0</v>
      </c>
      <c r="Q65" s="7">
        <v>1398</v>
      </c>
      <c r="R65" s="7">
        <v>24259</v>
      </c>
      <c r="S65" s="325">
        <v>227473</v>
      </c>
      <c r="T65" s="322"/>
      <c r="U65" s="293" t="s">
        <v>362</v>
      </c>
      <c r="V65" s="299">
        <v>0</v>
      </c>
      <c r="W65" s="299">
        <v>25657</v>
      </c>
      <c r="X65" s="299">
        <v>0</v>
      </c>
      <c r="Y65" s="299">
        <v>25439</v>
      </c>
      <c r="Z65" s="299">
        <v>0</v>
      </c>
      <c r="AA65" s="299">
        <v>0</v>
      </c>
      <c r="AB65" s="299">
        <v>176377</v>
      </c>
      <c r="AC65" s="299">
        <v>0</v>
      </c>
      <c r="AD65" s="299">
        <v>0</v>
      </c>
      <c r="AE65" s="299">
        <v>0</v>
      </c>
      <c r="AF65" s="291">
        <v>227473</v>
      </c>
      <c r="AG65" s="298"/>
      <c r="AH65" s="309">
        <f t="shared" si="2"/>
        <v>158</v>
      </c>
      <c r="AI65" s="309" t="str">
        <f t="shared" si="2"/>
        <v>Orcas Power &amp; Light Co-op</v>
      </c>
      <c r="AJ65" s="343">
        <f t="shared" si="9"/>
        <v>0</v>
      </c>
      <c r="AK65" s="343">
        <f t="shared" si="9"/>
        <v>0.1127914082110844</v>
      </c>
      <c r="AL65" s="343">
        <f t="shared" si="9"/>
        <v>0</v>
      </c>
      <c r="AM65" s="343">
        <f t="shared" si="9"/>
        <v>0.11183305271394847</v>
      </c>
      <c r="AN65" s="343">
        <f t="shared" si="9"/>
        <v>0</v>
      </c>
      <c r="AO65" s="343">
        <f t="shared" si="9"/>
        <v>0</v>
      </c>
      <c r="AP65" s="343">
        <f t="shared" si="9"/>
        <v>0.77537553907496715</v>
      </c>
      <c r="AQ65" s="343">
        <f t="shared" si="9"/>
        <v>0</v>
      </c>
      <c r="AR65" s="343">
        <f t="shared" si="9"/>
        <v>0</v>
      </c>
      <c r="AS65" s="343">
        <f t="shared" si="8"/>
        <v>0</v>
      </c>
      <c r="AT65" s="343">
        <f t="shared" si="8"/>
        <v>1</v>
      </c>
      <c r="AU65" s="344"/>
      <c r="AV65" s="346">
        <f t="shared" si="4"/>
        <v>0.77537553907496715</v>
      </c>
      <c r="AW65" s="343">
        <f t="shared" si="5"/>
        <v>1</v>
      </c>
      <c r="AX65" s="343">
        <f t="shared" si="5"/>
        <v>0</v>
      </c>
      <c r="AY65" s="343">
        <f t="shared" si="5"/>
        <v>0</v>
      </c>
      <c r="AZ65" s="343">
        <f t="shared" si="5"/>
        <v>0</v>
      </c>
      <c r="BA65" s="343">
        <f t="shared" si="6"/>
        <v>1</v>
      </c>
      <c r="BB65" s="344"/>
      <c r="BC65" s="345">
        <f t="shared" si="7"/>
        <v>158</v>
      </c>
      <c r="BD65" s="345" t="str">
        <f t="shared" si="7"/>
        <v>Orcas Power &amp; Light Co-op</v>
      </c>
      <c r="BE65" s="8" t="s">
        <v>432</v>
      </c>
      <c r="BF65" s="17">
        <v>3.5740446709182052</v>
      </c>
      <c r="BG65" s="17">
        <v>14.132845700348726</v>
      </c>
      <c r="BH65" s="304">
        <v>17.70689037126693</v>
      </c>
    </row>
    <row r="66" spans="1:60" x14ac:dyDescent="0.25">
      <c r="A66">
        <v>160</v>
      </c>
      <c r="B66" t="s">
        <v>218</v>
      </c>
      <c r="C66" s="7">
        <v>0</v>
      </c>
      <c r="D66" s="7">
        <v>0</v>
      </c>
      <c r="E66" s="7">
        <v>0</v>
      </c>
      <c r="F66" s="7">
        <v>0</v>
      </c>
      <c r="G66" s="7">
        <v>14629</v>
      </c>
      <c r="H66" s="7">
        <v>0</v>
      </c>
      <c r="I66" s="7">
        <v>2110</v>
      </c>
      <c r="J66" s="7">
        <v>0</v>
      </c>
      <c r="K66" s="7">
        <v>0</v>
      </c>
      <c r="L66" s="7">
        <v>0</v>
      </c>
      <c r="M66" s="7">
        <v>0</v>
      </c>
      <c r="N66" s="7">
        <v>0</v>
      </c>
      <c r="O66" s="7">
        <v>0</v>
      </c>
      <c r="P66" s="7">
        <v>0</v>
      </c>
      <c r="Q66" s="7">
        <v>0</v>
      </c>
      <c r="R66" s="7">
        <v>2012</v>
      </c>
      <c r="S66" s="325">
        <v>18751</v>
      </c>
      <c r="T66" s="322"/>
      <c r="U66" s="293" t="s">
        <v>218</v>
      </c>
      <c r="V66" s="299">
        <v>0</v>
      </c>
      <c r="W66" s="299">
        <v>2012</v>
      </c>
      <c r="X66" s="299">
        <v>0</v>
      </c>
      <c r="Y66" s="299">
        <v>2110</v>
      </c>
      <c r="Z66" s="299">
        <v>0</v>
      </c>
      <c r="AA66" s="299">
        <v>0</v>
      </c>
      <c r="AB66" s="299">
        <v>14629</v>
      </c>
      <c r="AC66" s="299">
        <v>0</v>
      </c>
      <c r="AD66" s="299">
        <v>0</v>
      </c>
      <c r="AE66" s="299">
        <v>0</v>
      </c>
      <c r="AF66" s="291">
        <v>18751</v>
      </c>
      <c r="AG66" s="298"/>
      <c r="AH66" s="309">
        <f t="shared" si="2"/>
        <v>160</v>
      </c>
      <c r="AI66" s="309" t="str">
        <f t="shared" si="2"/>
        <v>Energy Northwest</v>
      </c>
      <c r="AJ66" s="343">
        <f t="shared" si="9"/>
        <v>0</v>
      </c>
      <c r="AK66" s="343">
        <f t="shared" si="9"/>
        <v>0.10730094394965602</v>
      </c>
      <c r="AL66" s="343">
        <f t="shared" si="9"/>
        <v>0</v>
      </c>
      <c r="AM66" s="343">
        <f t="shared" si="9"/>
        <v>0.1125273318756333</v>
      </c>
      <c r="AN66" s="343">
        <f t="shared" si="9"/>
        <v>0</v>
      </c>
      <c r="AO66" s="343">
        <f t="shared" si="9"/>
        <v>0</v>
      </c>
      <c r="AP66" s="343">
        <f t="shared" si="9"/>
        <v>0.7801717241747107</v>
      </c>
      <c r="AQ66" s="343">
        <f t="shared" si="9"/>
        <v>0</v>
      </c>
      <c r="AR66" s="343">
        <f t="shared" si="9"/>
        <v>0</v>
      </c>
      <c r="AS66" s="343">
        <f t="shared" si="8"/>
        <v>0</v>
      </c>
      <c r="AT66" s="343">
        <f t="shared" si="8"/>
        <v>1</v>
      </c>
      <c r="AU66" s="344"/>
      <c r="AV66" s="346">
        <f t="shared" si="4"/>
        <v>0.7801717241747107</v>
      </c>
      <c r="AW66" s="343">
        <f t="shared" si="5"/>
        <v>1</v>
      </c>
      <c r="AX66" s="343">
        <f t="shared" si="5"/>
        <v>0</v>
      </c>
      <c r="AY66" s="343">
        <f t="shared" si="5"/>
        <v>0</v>
      </c>
      <c r="AZ66" s="343">
        <f t="shared" si="5"/>
        <v>0</v>
      </c>
      <c r="BA66" s="343">
        <f t="shared" si="6"/>
        <v>1</v>
      </c>
      <c r="BB66" s="344"/>
      <c r="BC66" s="345">
        <f t="shared" si="7"/>
        <v>160</v>
      </c>
      <c r="BD66" s="345" t="str">
        <f t="shared" si="7"/>
        <v>Energy Northwest</v>
      </c>
      <c r="BE66" s="8" t="s">
        <v>433</v>
      </c>
      <c r="BF66" s="17">
        <v>3.4161091176895866</v>
      </c>
      <c r="BG66" s="17">
        <v>13.444886524550256</v>
      </c>
      <c r="BH66" s="304">
        <v>16.860995642239843</v>
      </c>
    </row>
    <row r="67" spans="1:60" x14ac:dyDescent="0.25">
      <c r="A67">
        <v>161</v>
      </c>
      <c r="B67" t="s">
        <v>219</v>
      </c>
      <c r="C67" s="7">
        <v>0</v>
      </c>
      <c r="D67" s="7">
        <v>0</v>
      </c>
      <c r="E67" s="7">
        <v>0</v>
      </c>
      <c r="F67" s="7">
        <v>0</v>
      </c>
      <c r="G67" s="7">
        <v>1981</v>
      </c>
      <c r="H67" s="7">
        <v>0</v>
      </c>
      <c r="I67" s="7">
        <v>286</v>
      </c>
      <c r="J67" s="7">
        <v>0</v>
      </c>
      <c r="K67" s="7">
        <v>0</v>
      </c>
      <c r="L67" s="7">
        <v>0</v>
      </c>
      <c r="M67" s="7">
        <v>0</v>
      </c>
      <c r="N67" s="7">
        <v>0</v>
      </c>
      <c r="O67" s="7">
        <v>0</v>
      </c>
      <c r="P67" s="7">
        <v>0</v>
      </c>
      <c r="Q67" s="7">
        <v>0</v>
      </c>
      <c r="R67" s="7">
        <v>272</v>
      </c>
      <c r="S67" s="325">
        <v>2539</v>
      </c>
      <c r="T67" s="322"/>
      <c r="U67" s="293" t="s">
        <v>219</v>
      </c>
      <c r="V67" s="299">
        <v>0</v>
      </c>
      <c r="W67" s="299">
        <v>272</v>
      </c>
      <c r="X67" s="299">
        <v>0</v>
      </c>
      <c r="Y67" s="299">
        <v>286</v>
      </c>
      <c r="Z67" s="299">
        <v>0</v>
      </c>
      <c r="AA67" s="299">
        <v>0</v>
      </c>
      <c r="AB67" s="299">
        <v>1981</v>
      </c>
      <c r="AC67" s="299">
        <v>0</v>
      </c>
      <c r="AD67" s="299">
        <v>0</v>
      </c>
      <c r="AE67" s="299">
        <v>0</v>
      </c>
      <c r="AF67" s="291">
        <v>2539</v>
      </c>
      <c r="AG67" s="298"/>
      <c r="AH67" s="309">
        <f t="shared" si="2"/>
        <v>161</v>
      </c>
      <c r="AI67" s="309" t="str">
        <f t="shared" si="2"/>
        <v>Consolidated Irrigation District #19</v>
      </c>
      <c r="AJ67" s="343">
        <f t="shared" si="9"/>
        <v>0</v>
      </c>
      <c r="AK67" s="343">
        <f t="shared" si="9"/>
        <v>0.10712879086254432</v>
      </c>
      <c r="AL67" s="343">
        <f t="shared" si="9"/>
        <v>0</v>
      </c>
      <c r="AM67" s="343">
        <f t="shared" si="9"/>
        <v>0.11264277274517527</v>
      </c>
      <c r="AN67" s="343">
        <f t="shared" si="9"/>
        <v>0</v>
      </c>
      <c r="AO67" s="343">
        <f t="shared" si="9"/>
        <v>0</v>
      </c>
      <c r="AP67" s="343">
        <f t="shared" si="9"/>
        <v>0.78022843639228046</v>
      </c>
      <c r="AQ67" s="343">
        <f t="shared" si="9"/>
        <v>0</v>
      </c>
      <c r="AR67" s="343">
        <f t="shared" si="9"/>
        <v>0</v>
      </c>
      <c r="AS67" s="343">
        <f t="shared" si="8"/>
        <v>0</v>
      </c>
      <c r="AT67" s="343">
        <f t="shared" si="8"/>
        <v>1</v>
      </c>
      <c r="AU67" s="344"/>
      <c r="AV67" s="346">
        <f t="shared" si="4"/>
        <v>0.78022843639228046</v>
      </c>
      <c r="AW67" s="343">
        <f t="shared" si="5"/>
        <v>1</v>
      </c>
      <c r="AX67" s="343">
        <f t="shared" si="5"/>
        <v>0</v>
      </c>
      <c r="AY67" s="343">
        <f t="shared" si="5"/>
        <v>0</v>
      </c>
      <c r="AZ67" s="343">
        <f t="shared" si="5"/>
        <v>0</v>
      </c>
      <c r="BA67" s="343">
        <f t="shared" si="6"/>
        <v>1</v>
      </c>
      <c r="BB67" s="344"/>
      <c r="BC67" s="345">
        <f t="shared" si="7"/>
        <v>161</v>
      </c>
      <c r="BD67" s="345" t="str">
        <f t="shared" si="7"/>
        <v>Consolidated Irrigation District #19</v>
      </c>
      <c r="BE67" s="8" t="s">
        <v>434</v>
      </c>
      <c r="BF67" s="17">
        <v>3.4114018720172994</v>
      </c>
      <c r="BG67" s="17">
        <v>13.423315617195016</v>
      </c>
      <c r="BH67" s="304">
        <v>16.834717489212316</v>
      </c>
    </row>
    <row r="68" spans="1:60" x14ac:dyDescent="0.25">
      <c r="A68">
        <v>162</v>
      </c>
      <c r="B68" t="s">
        <v>220</v>
      </c>
      <c r="C68" s="7">
        <v>0</v>
      </c>
      <c r="D68" s="7">
        <v>0</v>
      </c>
      <c r="E68" s="7">
        <v>0</v>
      </c>
      <c r="F68" s="7">
        <v>0</v>
      </c>
      <c r="G68" s="7">
        <v>34590</v>
      </c>
      <c r="H68" s="7">
        <v>0</v>
      </c>
      <c r="I68" s="7">
        <v>4989</v>
      </c>
      <c r="J68" s="7">
        <v>0</v>
      </c>
      <c r="K68" s="7">
        <v>0</v>
      </c>
      <c r="L68" s="7">
        <v>0</v>
      </c>
      <c r="M68" s="7">
        <v>0</v>
      </c>
      <c r="N68" s="7">
        <v>0</v>
      </c>
      <c r="O68" s="7">
        <v>0</v>
      </c>
      <c r="P68" s="7">
        <v>0</v>
      </c>
      <c r="Q68" s="7">
        <v>0</v>
      </c>
      <c r="R68" s="7">
        <v>4758</v>
      </c>
      <c r="S68" s="325">
        <v>44337</v>
      </c>
      <c r="T68" s="322"/>
      <c r="U68" s="293" t="s">
        <v>220</v>
      </c>
      <c r="V68" s="299">
        <v>0</v>
      </c>
      <c r="W68" s="299">
        <v>4758</v>
      </c>
      <c r="X68" s="299">
        <v>0</v>
      </c>
      <c r="Y68" s="299">
        <v>4989</v>
      </c>
      <c r="Z68" s="299">
        <v>0</v>
      </c>
      <c r="AA68" s="299">
        <v>0</v>
      </c>
      <c r="AB68" s="299">
        <v>34590</v>
      </c>
      <c r="AC68" s="299">
        <v>0</v>
      </c>
      <c r="AD68" s="299">
        <v>0</v>
      </c>
      <c r="AE68" s="299">
        <v>0</v>
      </c>
      <c r="AF68" s="291">
        <v>44337</v>
      </c>
      <c r="AG68" s="298"/>
      <c r="AH68" s="309">
        <f t="shared" ref="AH68:AI71" si="10">A68</f>
        <v>162</v>
      </c>
      <c r="AI68" s="309" t="str">
        <f t="shared" si="10"/>
        <v>Fairchild Airforce Base</v>
      </c>
      <c r="AJ68" s="343">
        <f t="shared" si="9"/>
        <v>0</v>
      </c>
      <c r="AK68" s="343">
        <f t="shared" si="9"/>
        <v>0.1073144326409094</v>
      </c>
      <c r="AL68" s="343">
        <f t="shared" si="9"/>
        <v>0</v>
      </c>
      <c r="AM68" s="343">
        <f t="shared" si="9"/>
        <v>0.11252452804655254</v>
      </c>
      <c r="AN68" s="343">
        <f t="shared" si="9"/>
        <v>0</v>
      </c>
      <c r="AO68" s="343">
        <f t="shared" si="9"/>
        <v>0</v>
      </c>
      <c r="AP68" s="343">
        <f t="shared" si="9"/>
        <v>0.78016103931253811</v>
      </c>
      <c r="AQ68" s="343">
        <f t="shared" si="9"/>
        <v>0</v>
      </c>
      <c r="AR68" s="343">
        <f t="shared" si="9"/>
        <v>0</v>
      </c>
      <c r="AS68" s="343">
        <f t="shared" si="8"/>
        <v>0</v>
      </c>
      <c r="AT68" s="343">
        <f t="shared" si="8"/>
        <v>1</v>
      </c>
      <c r="AU68" s="344"/>
      <c r="AV68" s="346">
        <f t="shared" ref="AV68:AV71" si="11">AP68+AQ68+AR68+AS68</f>
        <v>0.78016103931253811</v>
      </c>
      <c r="AW68" s="343">
        <f t="shared" ref="AW68:AZ71" si="12">AP68/$AV68</f>
        <v>1</v>
      </c>
      <c r="AX68" s="343">
        <f t="shared" si="12"/>
        <v>0</v>
      </c>
      <c r="AY68" s="343">
        <f t="shared" si="12"/>
        <v>0</v>
      </c>
      <c r="AZ68" s="343">
        <f t="shared" si="12"/>
        <v>0</v>
      </c>
      <c r="BA68" s="343">
        <f t="shared" ref="BA68:BA71" si="13">SUM(AW68:AZ68)</f>
        <v>1</v>
      </c>
      <c r="BB68" s="344"/>
      <c r="BC68" s="345">
        <f t="shared" ref="BC68:BD71" si="14">A68</f>
        <v>162</v>
      </c>
      <c r="BD68" s="345" t="str">
        <f t="shared" si="14"/>
        <v>Fairchild Airforce Base</v>
      </c>
      <c r="BE68" s="8" t="s">
        <v>435</v>
      </c>
      <c r="BF68" s="17">
        <v>3.4164942556203997</v>
      </c>
      <c r="BG68" s="17">
        <v>13.446576667400736</v>
      </c>
      <c r="BH68" s="304">
        <v>16.863070923021134</v>
      </c>
    </row>
    <row r="69" spans="1:60" x14ac:dyDescent="0.25">
      <c r="A69">
        <v>164</v>
      </c>
      <c r="B69" t="s">
        <v>221</v>
      </c>
      <c r="C69" s="7">
        <v>0</v>
      </c>
      <c r="D69" s="7">
        <v>0</v>
      </c>
      <c r="E69" s="7">
        <v>0</v>
      </c>
      <c r="F69" s="7">
        <v>0</v>
      </c>
      <c r="G69" s="7">
        <v>20500</v>
      </c>
      <c r="H69" s="7">
        <v>0</v>
      </c>
      <c r="I69" s="7">
        <v>0</v>
      </c>
      <c r="J69" s="7">
        <v>0</v>
      </c>
      <c r="K69" s="7">
        <v>0</v>
      </c>
      <c r="L69" s="7">
        <v>0</v>
      </c>
      <c r="M69" s="7">
        <v>0</v>
      </c>
      <c r="N69" s="7">
        <v>0</v>
      </c>
      <c r="O69" s="7">
        <v>0</v>
      </c>
      <c r="P69" s="7">
        <v>0</v>
      </c>
      <c r="Q69" s="7">
        <v>0</v>
      </c>
      <c r="R69" s="7">
        <v>0</v>
      </c>
      <c r="S69" s="325">
        <v>20500</v>
      </c>
      <c r="T69" s="322"/>
      <c r="U69" s="293" t="s">
        <v>221</v>
      </c>
      <c r="V69" s="299">
        <v>0</v>
      </c>
      <c r="W69" s="299">
        <v>0</v>
      </c>
      <c r="X69" s="299">
        <v>0</v>
      </c>
      <c r="Y69" s="299">
        <v>0</v>
      </c>
      <c r="Z69" s="299">
        <v>0</v>
      </c>
      <c r="AA69" s="299">
        <v>0</v>
      </c>
      <c r="AB69" s="299">
        <v>20500</v>
      </c>
      <c r="AC69" s="299">
        <v>0</v>
      </c>
      <c r="AD69" s="299">
        <v>0</v>
      </c>
      <c r="AE69" s="299">
        <v>0</v>
      </c>
      <c r="AF69" s="291">
        <v>20500</v>
      </c>
      <c r="AG69" s="298"/>
      <c r="AH69" s="309">
        <f t="shared" si="10"/>
        <v>164</v>
      </c>
      <c r="AI69" s="309" t="str">
        <f t="shared" si="10"/>
        <v>Grant County PUD #2 (Rate Schedule 13)</v>
      </c>
      <c r="AJ69" s="343">
        <f t="shared" si="9"/>
        <v>0</v>
      </c>
      <c r="AK69" s="343">
        <f t="shared" si="9"/>
        <v>0</v>
      </c>
      <c r="AL69" s="343">
        <f t="shared" si="9"/>
        <v>0</v>
      </c>
      <c r="AM69" s="343">
        <f t="shared" ref="AM69:AR71" si="15">Y69/$AF69</f>
        <v>0</v>
      </c>
      <c r="AN69" s="343">
        <f t="shared" si="15"/>
        <v>0</v>
      </c>
      <c r="AO69" s="343">
        <f t="shared" si="15"/>
        <v>0</v>
      </c>
      <c r="AP69" s="343">
        <f t="shared" si="15"/>
        <v>1</v>
      </c>
      <c r="AQ69" s="343">
        <f t="shared" si="15"/>
        <v>0</v>
      </c>
      <c r="AR69" s="343">
        <f t="shared" si="15"/>
        <v>0</v>
      </c>
      <c r="AS69" s="343">
        <f t="shared" si="8"/>
        <v>0</v>
      </c>
      <c r="AT69" s="343">
        <f t="shared" si="8"/>
        <v>1</v>
      </c>
      <c r="AU69" s="344"/>
      <c r="AV69" s="346">
        <f t="shared" si="11"/>
        <v>1</v>
      </c>
      <c r="AW69" s="343">
        <f t="shared" si="12"/>
        <v>1</v>
      </c>
      <c r="AX69" s="343">
        <f t="shared" si="12"/>
        <v>0</v>
      </c>
      <c r="AY69" s="343">
        <f t="shared" si="12"/>
        <v>0</v>
      </c>
      <c r="AZ69" s="343">
        <f t="shared" si="12"/>
        <v>0</v>
      </c>
      <c r="BA69" s="343">
        <f t="shared" si="13"/>
        <v>1</v>
      </c>
      <c r="BB69" s="344"/>
      <c r="BC69" s="345">
        <f t="shared" si="14"/>
        <v>164</v>
      </c>
      <c r="BD69" s="345" t="str">
        <f t="shared" si="14"/>
        <v>Grant County PUD #2 (Rate Schedule 13)</v>
      </c>
      <c r="BE69" s="8" t="s">
        <v>436</v>
      </c>
      <c r="BF69" s="17">
        <v>0</v>
      </c>
      <c r="BG69" s="17">
        <v>0</v>
      </c>
      <c r="BH69" s="304">
        <v>0</v>
      </c>
    </row>
    <row r="70" spans="1:60" x14ac:dyDescent="0.25">
      <c r="A70">
        <v>167</v>
      </c>
      <c r="B70" t="s">
        <v>358</v>
      </c>
      <c r="C70" s="7">
        <v>0</v>
      </c>
      <c r="D70" s="7">
        <v>0</v>
      </c>
      <c r="E70" s="7">
        <v>0</v>
      </c>
      <c r="F70" s="7">
        <v>0</v>
      </c>
      <c r="G70" s="7">
        <v>0</v>
      </c>
      <c r="H70" s="7">
        <v>0</v>
      </c>
      <c r="I70" s="7">
        <v>0</v>
      </c>
      <c r="J70" s="7">
        <v>0</v>
      </c>
      <c r="K70" s="7">
        <v>0</v>
      </c>
      <c r="L70" s="7">
        <v>0</v>
      </c>
      <c r="M70" s="7">
        <v>333154</v>
      </c>
      <c r="N70" s="7">
        <v>0</v>
      </c>
      <c r="O70" s="7">
        <v>0</v>
      </c>
      <c r="P70" s="7">
        <v>391087</v>
      </c>
      <c r="Q70" s="7">
        <v>0</v>
      </c>
      <c r="R70" s="7">
        <v>0</v>
      </c>
      <c r="S70" s="325">
        <v>724241</v>
      </c>
      <c r="T70" s="322"/>
      <c r="U70" s="293" t="s">
        <v>358</v>
      </c>
      <c r="V70" s="299">
        <v>0</v>
      </c>
      <c r="W70" s="299">
        <v>0</v>
      </c>
      <c r="X70" s="299">
        <v>0</v>
      </c>
      <c r="Y70" s="299">
        <v>0</v>
      </c>
      <c r="Z70" s="299">
        <v>0</v>
      </c>
      <c r="AA70" s="299">
        <v>0</v>
      </c>
      <c r="AB70" s="299">
        <v>0</v>
      </c>
      <c r="AC70" s="299">
        <v>0</v>
      </c>
      <c r="AD70" s="299">
        <v>391087</v>
      </c>
      <c r="AE70" s="299">
        <v>333154</v>
      </c>
      <c r="AF70" s="291">
        <v>724241</v>
      </c>
      <c r="AG70" s="298"/>
      <c r="AH70" s="309">
        <f t="shared" si="10"/>
        <v>167</v>
      </c>
      <c r="AI70" s="309" t="str">
        <f t="shared" si="10"/>
        <v>Puget Sound Energy Green Direct Program</v>
      </c>
      <c r="AJ70" s="343">
        <f t="shared" ref="AJ70:AL71" si="16">V70/$AF70</f>
        <v>0</v>
      </c>
      <c r="AK70" s="343">
        <f t="shared" si="16"/>
        <v>0</v>
      </c>
      <c r="AL70" s="343">
        <f t="shared" si="16"/>
        <v>0</v>
      </c>
      <c r="AM70" s="343">
        <f t="shared" si="15"/>
        <v>0</v>
      </c>
      <c r="AN70" s="343">
        <f t="shared" si="15"/>
        <v>0</v>
      </c>
      <c r="AO70" s="343">
        <f t="shared" si="15"/>
        <v>0</v>
      </c>
      <c r="AP70" s="343">
        <f t="shared" si="15"/>
        <v>0</v>
      </c>
      <c r="AQ70" s="343">
        <f t="shared" si="15"/>
        <v>0</v>
      </c>
      <c r="AR70" s="343">
        <f t="shared" si="15"/>
        <v>0.53999566442662039</v>
      </c>
      <c r="AS70" s="343">
        <f t="shared" si="8"/>
        <v>0.46000433557337955</v>
      </c>
      <c r="AT70" s="343">
        <f t="shared" si="8"/>
        <v>1</v>
      </c>
      <c r="AU70" s="344"/>
      <c r="AV70" s="346">
        <f t="shared" si="11"/>
        <v>1</v>
      </c>
      <c r="AW70" s="343">
        <f t="shared" si="12"/>
        <v>0</v>
      </c>
      <c r="AX70" s="343">
        <f t="shared" si="12"/>
        <v>0</v>
      </c>
      <c r="AY70" s="343">
        <f t="shared" si="12"/>
        <v>0.53999566442662039</v>
      </c>
      <c r="AZ70" s="343">
        <f t="shared" si="12"/>
        <v>0.46000433557337955</v>
      </c>
      <c r="BA70" s="343">
        <f t="shared" si="13"/>
        <v>1</v>
      </c>
      <c r="BB70" s="344"/>
      <c r="BC70" s="345">
        <f t="shared" si="14"/>
        <v>167</v>
      </c>
      <c r="BD70" s="345" t="str">
        <f t="shared" si="14"/>
        <v>Puget Sound Energy Green Direct Program</v>
      </c>
      <c r="BE70" s="8" t="s">
        <v>437</v>
      </c>
      <c r="BF70" s="17">
        <v>0</v>
      </c>
      <c r="BG70" s="17">
        <v>0</v>
      </c>
      <c r="BH70" s="304">
        <v>0</v>
      </c>
    </row>
    <row r="71" spans="1:60" x14ac:dyDescent="0.25">
      <c r="A71">
        <v>168</v>
      </c>
      <c r="B71" t="s">
        <v>363</v>
      </c>
      <c r="C71" s="7">
        <v>0</v>
      </c>
      <c r="D71" s="7">
        <v>0</v>
      </c>
      <c r="E71" s="7">
        <v>0</v>
      </c>
      <c r="F71" s="7">
        <v>0</v>
      </c>
      <c r="G71" s="7">
        <v>135235</v>
      </c>
      <c r="H71" s="7">
        <v>0</v>
      </c>
      <c r="I71" s="7">
        <v>0</v>
      </c>
      <c r="J71" s="7">
        <v>0</v>
      </c>
      <c r="K71" s="7">
        <v>0</v>
      </c>
      <c r="L71" s="7">
        <v>0</v>
      </c>
      <c r="M71" s="7">
        <v>0</v>
      </c>
      <c r="N71" s="7">
        <v>0</v>
      </c>
      <c r="O71" s="7">
        <v>0</v>
      </c>
      <c r="P71" s="7">
        <v>0</v>
      </c>
      <c r="Q71" s="7">
        <v>0</v>
      </c>
      <c r="R71" s="7">
        <v>0</v>
      </c>
      <c r="S71" s="325">
        <v>135235</v>
      </c>
      <c r="T71" s="322"/>
      <c r="U71" s="293" t="s">
        <v>363</v>
      </c>
      <c r="V71" s="299">
        <v>0</v>
      </c>
      <c r="W71" s="299">
        <v>0</v>
      </c>
      <c r="X71" s="299">
        <v>0</v>
      </c>
      <c r="Y71" s="299">
        <v>0</v>
      </c>
      <c r="Z71" s="299">
        <v>0</v>
      </c>
      <c r="AA71" s="299">
        <v>0</v>
      </c>
      <c r="AB71" s="299">
        <v>135235</v>
      </c>
      <c r="AC71" s="299">
        <v>0</v>
      </c>
      <c r="AD71" s="299">
        <v>0</v>
      </c>
      <c r="AE71" s="299">
        <v>0</v>
      </c>
      <c r="AF71" s="291">
        <v>135235</v>
      </c>
      <c r="AG71" s="298"/>
      <c r="AH71" s="309">
        <f t="shared" si="10"/>
        <v>168</v>
      </c>
      <c r="AI71" s="309" t="str">
        <f t="shared" si="10"/>
        <v>Douglas County PUD #1 (Schedule 4 – Renewable)</v>
      </c>
      <c r="AJ71" s="343">
        <f t="shared" si="16"/>
        <v>0</v>
      </c>
      <c r="AK71" s="343">
        <f t="shared" si="16"/>
        <v>0</v>
      </c>
      <c r="AL71" s="343">
        <f t="shared" si="16"/>
        <v>0</v>
      </c>
      <c r="AM71" s="343">
        <f t="shared" si="15"/>
        <v>0</v>
      </c>
      <c r="AN71" s="343">
        <f t="shared" si="15"/>
        <v>0</v>
      </c>
      <c r="AO71" s="343">
        <f t="shared" si="15"/>
        <v>0</v>
      </c>
      <c r="AP71" s="343">
        <f t="shared" si="15"/>
        <v>1</v>
      </c>
      <c r="AQ71" s="343">
        <f t="shared" si="15"/>
        <v>0</v>
      </c>
      <c r="AR71" s="343">
        <f t="shared" si="15"/>
        <v>0</v>
      </c>
      <c r="AS71" s="343">
        <f t="shared" si="8"/>
        <v>0</v>
      </c>
      <c r="AT71" s="343">
        <f t="shared" si="8"/>
        <v>1</v>
      </c>
      <c r="AU71" s="344"/>
      <c r="AV71" s="346">
        <f t="shared" si="11"/>
        <v>1</v>
      </c>
      <c r="AW71" s="343">
        <f t="shared" si="12"/>
        <v>1</v>
      </c>
      <c r="AX71" s="343">
        <f t="shared" si="12"/>
        <v>0</v>
      </c>
      <c r="AY71" s="343">
        <f t="shared" si="12"/>
        <v>0</v>
      </c>
      <c r="AZ71" s="343">
        <f t="shared" si="12"/>
        <v>0</v>
      </c>
      <c r="BA71" s="343">
        <f t="shared" si="13"/>
        <v>1</v>
      </c>
      <c r="BB71" s="344"/>
      <c r="BC71" s="345">
        <f t="shared" si="14"/>
        <v>168</v>
      </c>
      <c r="BD71" s="345" t="str">
        <f t="shared" si="14"/>
        <v>Douglas County PUD #1 (Schedule 4 – Renewable)</v>
      </c>
      <c r="BE71" s="8" t="s">
        <v>438</v>
      </c>
      <c r="BF71" s="17">
        <v>0</v>
      </c>
      <c r="BG71" s="17">
        <v>0</v>
      </c>
      <c r="BH71" s="304">
        <v>0</v>
      </c>
    </row>
    <row r="72" spans="1:60" x14ac:dyDescent="0.25">
      <c r="B72" t="e">
        <v>#N/A</v>
      </c>
      <c r="C72" s="7">
        <v>0</v>
      </c>
      <c r="D72" s="7">
        <v>0</v>
      </c>
      <c r="E72" s="7">
        <v>0</v>
      </c>
      <c r="F72" s="7">
        <v>0</v>
      </c>
      <c r="G72" s="7">
        <v>0</v>
      </c>
      <c r="H72" s="7">
        <v>0</v>
      </c>
      <c r="I72" s="7">
        <v>0</v>
      </c>
      <c r="J72" s="7">
        <v>0</v>
      </c>
      <c r="K72" s="7">
        <v>0</v>
      </c>
      <c r="L72" s="7">
        <v>0</v>
      </c>
      <c r="M72" s="7">
        <v>0</v>
      </c>
      <c r="N72" s="7">
        <v>0</v>
      </c>
      <c r="O72" s="7">
        <v>0</v>
      </c>
      <c r="P72" s="7">
        <v>0</v>
      </c>
      <c r="Q72" s="7">
        <v>0</v>
      </c>
      <c r="R72" s="7">
        <v>0</v>
      </c>
      <c r="S72" s="325">
        <v>0</v>
      </c>
      <c r="T72" s="322"/>
      <c r="U72" s="293" t="e">
        <v>#N/A</v>
      </c>
      <c r="V72" s="299">
        <v>0</v>
      </c>
      <c r="W72" s="299">
        <v>0</v>
      </c>
      <c r="X72" s="299">
        <v>0</v>
      </c>
      <c r="Y72" s="299">
        <v>0</v>
      </c>
      <c r="Z72" s="299">
        <v>0</v>
      </c>
      <c r="AA72" s="299">
        <v>0</v>
      </c>
      <c r="AB72" s="299">
        <v>0</v>
      </c>
      <c r="AC72" s="299">
        <v>0</v>
      </c>
      <c r="AD72" s="299">
        <v>0</v>
      </c>
      <c r="AE72" s="299">
        <v>0</v>
      </c>
      <c r="AF72" s="291">
        <v>0</v>
      </c>
      <c r="AG72" s="298"/>
      <c r="AH72" s="309"/>
      <c r="AJ72" s="298"/>
      <c r="AK72" s="298"/>
      <c r="AL72" s="298"/>
      <c r="AM72" s="298"/>
      <c r="AN72" s="298"/>
      <c r="AO72" s="298"/>
      <c r="AP72" s="298"/>
      <c r="AQ72" s="298"/>
      <c r="AR72" s="298"/>
      <c r="AU72" s="296"/>
      <c r="BB72" s="296"/>
      <c r="BC72" s="345"/>
      <c r="BD72" s="345"/>
      <c r="BE72" s="8"/>
      <c r="BF72" s="17"/>
      <c r="BG72" s="17"/>
      <c r="BH72" s="304"/>
    </row>
    <row r="73" spans="1:60" ht="15.75" x14ac:dyDescent="0.25">
      <c r="B73" s="315" t="s">
        <v>155</v>
      </c>
      <c r="C73" s="315">
        <v>170971</v>
      </c>
      <c r="D73" s="315">
        <v>724355</v>
      </c>
      <c r="E73" s="315">
        <v>5869567</v>
      </c>
      <c r="F73" s="315">
        <v>19207</v>
      </c>
      <c r="G73" s="315">
        <v>43672410</v>
      </c>
      <c r="H73" s="315">
        <v>11056937</v>
      </c>
      <c r="I73" s="315">
        <v>3851249</v>
      </c>
      <c r="J73" s="315">
        <v>28000</v>
      </c>
      <c r="K73" s="315">
        <v>50872</v>
      </c>
      <c r="L73" s="315">
        <v>15418</v>
      </c>
      <c r="M73" s="315">
        <v>834219</v>
      </c>
      <c r="N73" s="315">
        <v>0</v>
      </c>
      <c r="O73" s="315">
        <v>34222</v>
      </c>
      <c r="P73" s="315">
        <v>9216550</v>
      </c>
      <c r="Q73" s="315">
        <v>9566261</v>
      </c>
      <c r="R73" s="315">
        <v>3672723</v>
      </c>
      <c r="S73" s="315">
        <v>88782961</v>
      </c>
      <c r="T73" s="323"/>
      <c r="U73" s="316" t="s">
        <v>141</v>
      </c>
      <c r="V73" s="316">
        <v>100512</v>
      </c>
      <c r="W73" s="316">
        <v>24295896</v>
      </c>
      <c r="X73" s="316">
        <v>5869567</v>
      </c>
      <c r="Y73" s="316">
        <v>3851223</v>
      </c>
      <c r="Z73" s="316">
        <v>724355</v>
      </c>
      <c r="AA73" s="316">
        <v>198971</v>
      </c>
      <c r="AB73" s="316">
        <v>43672229</v>
      </c>
      <c r="AC73" s="316">
        <v>19207</v>
      </c>
      <c r="AD73" s="316">
        <v>9212814</v>
      </c>
      <c r="AE73" s="316">
        <v>834219</v>
      </c>
      <c r="AF73" s="316">
        <v>88778993</v>
      </c>
      <c r="AG73" s="316"/>
      <c r="AH73" s="316"/>
      <c r="AI73" s="315" t="s">
        <v>155</v>
      </c>
      <c r="AJ73" s="316"/>
      <c r="AK73" s="316"/>
      <c r="AL73" s="316"/>
      <c r="AM73" s="316"/>
      <c r="AN73" s="316"/>
      <c r="AO73" s="316"/>
      <c r="AP73" s="316"/>
      <c r="AQ73" s="316"/>
      <c r="AR73" s="316"/>
      <c r="BB73" s="296"/>
      <c r="BD73" s="315" t="s">
        <v>155</v>
      </c>
      <c r="BE73" s="317" t="s">
        <v>370</v>
      </c>
      <c r="BF73" s="318">
        <v>9.2706486172622231</v>
      </c>
      <c r="BG73" s="318">
        <v>54.147937067638793</v>
      </c>
      <c r="BH73" s="319">
        <v>63.418180307737622</v>
      </c>
    </row>
    <row r="74" spans="1:60" x14ac:dyDescent="0.25">
      <c r="BG74">
        <v>54.147937067638793</v>
      </c>
      <c r="BH74" s="380">
        <v>63.418180307737622</v>
      </c>
    </row>
  </sheetData>
  <mergeCells count="3">
    <mergeCell ref="BD1:BH1"/>
    <mergeCell ref="C1:S1"/>
    <mergeCell ref="U1:AF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533C42C328F54888D074192A336228" ma:contentTypeVersion="0" ma:contentTypeDescription="Create a new document." ma:contentTypeScope="" ma:versionID="b8f3645916f0c56ad4efd906ba6432b8">
  <xsd:schema xmlns:xsd="http://www.w3.org/2001/XMLSchema" xmlns:xs="http://www.w3.org/2001/XMLSchema" xmlns:p="http://schemas.microsoft.com/office/2006/metadata/properties" xmlns:ns2="131a0674-932a-440a-9624-3e54be7ac72a" targetNamespace="http://schemas.microsoft.com/office/2006/metadata/properties" ma:root="true" ma:fieldsID="c95e60f790c166faa66739c1e7272f3a" ns2:_="">
    <xsd:import namespace="131a0674-932a-440a-9624-3e54be7ac7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a0674-932a-440a-9624-3e54be7ac7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31a0674-932a-440a-9624-3e54be7ac72a">5UEW32KSF435-705391730-37</_dlc_DocId>
    <_dlc_DocIdUrl xmlns="131a0674-932a-440a-9624-3e54be7ac72a">
      <Url>http://teams/sites/AQ/ClimatePolicySection/CleanFuelStandard/_layouts/15/DocIdRedir.aspx?ID=5UEW32KSF435-705391730-37</Url>
      <Description>5UEW32KSF435-705391730-37</Description>
    </_dlc_DocIdUrl>
  </documentManagement>
</p:properties>
</file>

<file path=customXml/itemProps1.xml><?xml version="1.0" encoding="utf-8"?>
<ds:datastoreItem xmlns:ds="http://schemas.openxmlformats.org/officeDocument/2006/customXml" ds:itemID="{F1FFF0B6-9D86-4D92-97B2-C66A14B0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a0674-932a-440a-9624-3e54be7a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2D438F-9841-428D-A476-B8A247032773}">
  <ds:schemaRefs>
    <ds:schemaRef ds:uri="http://schemas.microsoft.com/sharepoint/events"/>
  </ds:schemaRefs>
</ds:datastoreItem>
</file>

<file path=customXml/itemProps3.xml><?xml version="1.0" encoding="utf-8"?>
<ds:datastoreItem xmlns:ds="http://schemas.openxmlformats.org/officeDocument/2006/customXml" ds:itemID="{9719BED4-BF45-4F44-9C44-E094F63DCCEE}">
  <ds:schemaRefs>
    <ds:schemaRef ds:uri="http://schemas.microsoft.com/sharepoint/v3/contenttype/forms"/>
  </ds:schemaRefs>
</ds:datastoreItem>
</file>

<file path=customXml/itemProps4.xml><?xml version="1.0" encoding="utf-8"?>
<ds:datastoreItem xmlns:ds="http://schemas.openxmlformats.org/officeDocument/2006/customXml" ds:itemID="{B344727E-5A75-4EAF-8FA9-7ADB93E8AA90}">
  <ds:schemaRefs>
    <ds:schemaRef ds:uri="http://schemas.microsoft.com/office/2006/metadata/properties"/>
    <ds:schemaRef ds:uri="http://schemas.microsoft.com/office/infopath/2007/PartnerControls"/>
    <ds:schemaRef ds:uri="131a0674-932a-440a-9624-3e54be7ac7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Criteria Summary</vt:lpstr>
      <vt:lpstr>Intro</vt:lpstr>
      <vt:lpstr>Utility_CI</vt:lpstr>
      <vt:lpstr>2023 Fuel Share</vt:lpstr>
      <vt:lpstr>2023 FM Disclosure</vt:lpstr>
      <vt:lpstr>2023 Report Extract</vt:lpstr>
      <vt:lpstr>EF_Tables</vt:lpstr>
      <vt:lpstr>Summary 2023 USCI 121924FMD</vt:lpstr>
    </vt:vector>
  </TitlesOfParts>
  <Manager/>
  <Company>Life Cycle Associates (for Ecology)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11/28/22</dc:title>
  <dc:subject>clean fuel standard, CFS, 173-424</dc:subject>
  <dc:creator>Love Goyal</dc:creator>
  <cp:keywords>clean fuel standard, CFS, 173-424</cp:keywords>
  <dc:description/>
  <cp:lastModifiedBy>Dererie, Debebe (ECY)</cp:lastModifiedBy>
  <cp:revision/>
  <dcterms:created xsi:type="dcterms:W3CDTF">2011-12-01T19:14:22Z</dcterms:created>
  <dcterms:modified xsi:type="dcterms:W3CDTF">2025-02-01T01:19:21Z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0x0101002A533C42C328F54888D074192A336228</vt:lpwstr>
  </property>
  <property fmtid="{D5CDD505-2E9C-101B-9397-08002B2CF9AE}" pid="3" name="_dlc_DocIdItemGuid">
    <vt:lpwstr>1f416d43-8ccd-4f08-b61b-19c96b2dad75</vt:lpwstr>
  </property>
</Properties>
</file>