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WRO\SWRO-SWM\GRANTS - SWRO\Thurston\City of Olympia\19-21\PRPR#2\"/>
    </mc:Choice>
  </mc:AlternateContent>
  <bookViews>
    <workbookView xWindow="-120" yWindow="-120" windowWidth="29040" windowHeight="15840" firstSheet="1" activeTab="1"/>
  </bookViews>
  <sheets>
    <sheet name="OVERALL" sheetId="5" r:id="rId1"/>
    <sheet name="San Mar 7-2-19" sheetId="1" r:id="rId2"/>
    <sheet name="Autumnwood_Kings_Montrose 7-3 " sheetId="2" r:id="rId3"/>
    <sheet name="Ken Lake 7-18" sheetId="3" r:id="rId4"/>
    <sheet name="Car Wash 7-19" sheetId="4" r:id="rId5"/>
    <sheet name="ESRI_MAPINFO_SHEET" sheetId="6" state="veryHidden" r:id="rId6"/>
  </sheets>
  <definedNames>
    <definedName name="_xlnm.Print_Area" localSheetId="2">'Autumnwood_Kings_Montrose 7-3 '!$A$2:$F$21</definedName>
    <definedName name="_xlnm.Print_Area" localSheetId="1">'San Mar 7-2-19'!$A$2:$G$21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5" l="1"/>
  <c r="I15" i="5"/>
  <c r="O5" i="5"/>
  <c r="P5" i="5"/>
  <c r="O6" i="5"/>
  <c r="P6" i="5"/>
  <c r="O7" i="5"/>
  <c r="Q7" i="5" s="1"/>
  <c r="P7" i="5"/>
  <c r="O8" i="5"/>
  <c r="P8" i="5"/>
  <c r="O9" i="5"/>
  <c r="P9" i="5"/>
  <c r="O10" i="5"/>
  <c r="P10" i="5"/>
  <c r="O11" i="5"/>
  <c r="Q11" i="5" s="1"/>
  <c r="P11" i="5"/>
  <c r="P27" i="5" s="1"/>
  <c r="O12" i="5"/>
  <c r="P12" i="5"/>
  <c r="O13" i="5"/>
  <c r="P13" i="5"/>
  <c r="O14" i="5"/>
  <c r="P14" i="5"/>
  <c r="O15" i="5"/>
  <c r="Q15" i="5" s="1"/>
  <c r="P15" i="5"/>
  <c r="O16" i="5"/>
  <c r="P16" i="5"/>
  <c r="Q16" i="5" s="1"/>
  <c r="O17" i="5"/>
  <c r="Q17" i="5" s="1"/>
  <c r="P17" i="5"/>
  <c r="O18" i="5"/>
  <c r="P18" i="5"/>
  <c r="Q18" i="5" s="1"/>
  <c r="P4" i="5"/>
  <c r="O4" i="5"/>
  <c r="O24" i="5" s="1"/>
  <c r="O28" i="5"/>
  <c r="Q13" i="5"/>
  <c r="P26" i="5"/>
  <c r="O26" i="5"/>
  <c r="Q8" i="5"/>
  <c r="Q5" i="5"/>
  <c r="P28" i="5" l="1"/>
  <c r="Q12" i="5"/>
  <c r="Q10" i="5"/>
  <c r="P25" i="5"/>
  <c r="Q28" i="5"/>
  <c r="Q6" i="5"/>
  <c r="Q26" i="5"/>
  <c r="P24" i="5"/>
  <c r="P29" i="5" s="1"/>
  <c r="O25" i="5"/>
  <c r="P19" i="5"/>
  <c r="O27" i="5"/>
  <c r="Q27" i="5" s="1"/>
  <c r="Q4" i="5"/>
  <c r="Q9" i="5"/>
  <c r="Q14" i="5"/>
  <c r="O19" i="5"/>
  <c r="Q25" i="5" l="1"/>
  <c r="Q29" i="5" s="1"/>
  <c r="Q24" i="5"/>
  <c r="Q19" i="5"/>
  <c r="O29" i="5"/>
  <c r="R9" i="5"/>
  <c r="R10" i="5" l="1"/>
  <c r="R18" i="5"/>
  <c r="R11" i="5"/>
  <c r="R12" i="5"/>
  <c r="R5" i="5"/>
  <c r="R13" i="5"/>
  <c r="R6" i="5"/>
  <c r="R7" i="5"/>
  <c r="R15" i="5"/>
  <c r="R8" i="5"/>
  <c r="R16" i="5"/>
  <c r="R17" i="5"/>
  <c r="R28" i="5"/>
  <c r="R26" i="5"/>
  <c r="R4" i="5"/>
  <c r="R24" i="5"/>
  <c r="R29" i="5" s="1"/>
  <c r="R14" i="5"/>
  <c r="R25" i="5"/>
  <c r="R27" i="5"/>
  <c r="R19" i="5" l="1"/>
  <c r="J18" i="5" l="1"/>
  <c r="I5" i="5"/>
  <c r="J5" i="5"/>
  <c r="I6" i="5"/>
  <c r="J6" i="5"/>
  <c r="I7" i="5"/>
  <c r="K7" i="5" s="1"/>
  <c r="J7" i="5"/>
  <c r="I8" i="5"/>
  <c r="J8" i="5"/>
  <c r="K8" i="5" s="1"/>
  <c r="I9" i="5"/>
  <c r="I26" i="5" s="1"/>
  <c r="J9" i="5"/>
  <c r="J26" i="5" s="1"/>
  <c r="I10" i="5"/>
  <c r="J10" i="5"/>
  <c r="I11" i="5"/>
  <c r="I27" i="5" s="1"/>
  <c r="J11" i="5"/>
  <c r="I12" i="5"/>
  <c r="J12" i="5"/>
  <c r="K12" i="5" s="1"/>
  <c r="I13" i="5"/>
  <c r="K13" i="5" s="1"/>
  <c r="J13" i="5"/>
  <c r="I14" i="5"/>
  <c r="J14" i="5"/>
  <c r="J15" i="5"/>
  <c r="K15" i="5" s="1"/>
  <c r="I16" i="5"/>
  <c r="J16" i="5"/>
  <c r="I17" i="5"/>
  <c r="J17" i="5"/>
  <c r="K17" i="5" s="1"/>
  <c r="J4" i="5"/>
  <c r="I4" i="5"/>
  <c r="C26" i="5"/>
  <c r="C12" i="5"/>
  <c r="C13" i="5"/>
  <c r="E13" i="5" s="1"/>
  <c r="C14" i="5"/>
  <c r="C15" i="5"/>
  <c r="C16" i="5"/>
  <c r="C17" i="5"/>
  <c r="C18" i="5"/>
  <c r="C28" i="5" s="1"/>
  <c r="D12" i="5"/>
  <c r="D13" i="5"/>
  <c r="D14" i="5"/>
  <c r="D15" i="5"/>
  <c r="D16" i="5"/>
  <c r="D17" i="5"/>
  <c r="D18" i="5"/>
  <c r="D11" i="5"/>
  <c r="C11" i="5"/>
  <c r="D10" i="5"/>
  <c r="C10" i="5"/>
  <c r="D9" i="5"/>
  <c r="D26" i="5" s="1"/>
  <c r="D8" i="5"/>
  <c r="C8" i="5"/>
  <c r="C9" i="5"/>
  <c r="D7" i="5"/>
  <c r="C7" i="5"/>
  <c r="D6" i="5"/>
  <c r="C6" i="5"/>
  <c r="D5" i="5"/>
  <c r="C5" i="5"/>
  <c r="D4" i="5"/>
  <c r="C4" i="5"/>
  <c r="E16" i="5"/>
  <c r="K9" i="5"/>
  <c r="K5" i="5"/>
  <c r="K26" i="5" l="1"/>
  <c r="E26" i="5"/>
  <c r="K11" i="5"/>
  <c r="J27" i="5"/>
  <c r="K27" i="5" s="1"/>
  <c r="J25" i="5"/>
  <c r="I25" i="5"/>
  <c r="D28" i="5"/>
  <c r="K14" i="5"/>
  <c r="K10" i="5"/>
  <c r="K6" i="5"/>
  <c r="K16" i="5"/>
  <c r="E18" i="5"/>
  <c r="K18" i="5"/>
  <c r="J28" i="5"/>
  <c r="I28" i="5"/>
  <c r="K28" i="5" s="1"/>
  <c r="I19" i="5"/>
  <c r="J24" i="5"/>
  <c r="J19" i="5"/>
  <c r="I24" i="5"/>
  <c r="K4" i="5"/>
  <c r="E15" i="5"/>
  <c r="E14" i="5"/>
  <c r="E17" i="5"/>
  <c r="E12" i="5"/>
  <c r="C27" i="5"/>
  <c r="D27" i="5"/>
  <c r="E11" i="5"/>
  <c r="E10" i="5"/>
  <c r="E9" i="5"/>
  <c r="E8" i="5"/>
  <c r="D25" i="5"/>
  <c r="E7" i="5"/>
  <c r="C25" i="5"/>
  <c r="E28" i="5"/>
  <c r="K25" i="5"/>
  <c r="E6" i="5"/>
  <c r="E5" i="5"/>
  <c r="D24" i="5"/>
  <c r="C24" i="5"/>
  <c r="D19" i="5"/>
  <c r="E4" i="5"/>
  <c r="C19" i="5"/>
  <c r="N28" i="4"/>
  <c r="N27" i="4"/>
  <c r="N26" i="4"/>
  <c r="N25" i="4"/>
  <c r="N29" i="4" s="1"/>
  <c r="N24" i="4"/>
  <c r="M28" i="4"/>
  <c r="O28" i="4" s="1"/>
  <c r="M27" i="4"/>
  <c r="O27" i="4" s="1"/>
  <c r="M26" i="4"/>
  <c r="O26" i="4" s="1"/>
  <c r="M25" i="4"/>
  <c r="M24" i="4"/>
  <c r="O24" i="4" s="1"/>
  <c r="I28" i="4"/>
  <c r="J28" i="4" s="1"/>
  <c r="I27" i="4"/>
  <c r="I26" i="4"/>
  <c r="I25" i="4"/>
  <c r="I24" i="4"/>
  <c r="I29" i="4" s="1"/>
  <c r="H28" i="4"/>
  <c r="H27" i="4"/>
  <c r="J27" i="4" s="1"/>
  <c r="H26" i="4"/>
  <c r="J26" i="4" s="1"/>
  <c r="H25" i="4"/>
  <c r="J25" i="4" s="1"/>
  <c r="H24" i="4"/>
  <c r="J24" i="4" s="1"/>
  <c r="E27" i="4"/>
  <c r="D28" i="4"/>
  <c r="D27" i="4"/>
  <c r="D26" i="4"/>
  <c r="D25" i="4"/>
  <c r="D24" i="4"/>
  <c r="D29" i="4" s="1"/>
  <c r="C28" i="4"/>
  <c r="C27" i="4"/>
  <c r="C26" i="4"/>
  <c r="E26" i="4" s="1"/>
  <c r="C25" i="4"/>
  <c r="E25" i="4" s="1"/>
  <c r="C24" i="4"/>
  <c r="E24" i="4" s="1"/>
  <c r="K26" i="4" l="1"/>
  <c r="K27" i="4"/>
  <c r="O25" i="4"/>
  <c r="E25" i="5"/>
  <c r="J29" i="5"/>
  <c r="E28" i="4"/>
  <c r="H29" i="4"/>
  <c r="J29" i="4" s="1"/>
  <c r="K25" i="4" s="1"/>
  <c r="I29" i="5"/>
  <c r="C29" i="4"/>
  <c r="E29" i="4" s="1"/>
  <c r="M29" i="4"/>
  <c r="O29" i="4" s="1"/>
  <c r="K19" i="5"/>
  <c r="L14" i="5" s="1"/>
  <c r="K24" i="5"/>
  <c r="K29" i="5" s="1"/>
  <c r="L13" i="5"/>
  <c r="C29" i="5"/>
  <c r="D29" i="5"/>
  <c r="E27" i="5"/>
  <c r="E19" i="5"/>
  <c r="F6" i="5" s="1"/>
  <c r="E24" i="5"/>
  <c r="J27" i="3"/>
  <c r="J28" i="3"/>
  <c r="I27" i="3"/>
  <c r="I26" i="3"/>
  <c r="I25" i="3"/>
  <c r="I24" i="3"/>
  <c r="I28" i="3"/>
  <c r="I19" i="3"/>
  <c r="H28" i="3"/>
  <c r="H27" i="3"/>
  <c r="H26" i="3"/>
  <c r="J26" i="3" s="1"/>
  <c r="H25" i="3"/>
  <c r="J25" i="3" s="1"/>
  <c r="H24" i="3"/>
  <c r="J24" i="3" s="1"/>
  <c r="D28" i="3"/>
  <c r="C28" i="3"/>
  <c r="D27" i="3"/>
  <c r="C27" i="3"/>
  <c r="E27" i="3" s="1"/>
  <c r="D26" i="3"/>
  <c r="C26" i="3"/>
  <c r="E26" i="3" s="1"/>
  <c r="E25" i="3"/>
  <c r="D25" i="3"/>
  <c r="C25" i="3"/>
  <c r="D24" i="3"/>
  <c r="E24" i="3" s="1"/>
  <c r="C24" i="3"/>
  <c r="E29" i="3" l="1"/>
  <c r="F26" i="3" s="1"/>
  <c r="H29" i="3"/>
  <c r="K28" i="4"/>
  <c r="D29" i="3"/>
  <c r="E28" i="3"/>
  <c r="E29" i="5"/>
  <c r="F27" i="5" s="1"/>
  <c r="K24" i="4"/>
  <c r="K29" i="4" s="1"/>
  <c r="L12" i="5"/>
  <c r="L6" i="5"/>
  <c r="L16" i="5"/>
  <c r="L7" i="5"/>
  <c r="F25" i="4"/>
  <c r="F24" i="4"/>
  <c r="F27" i="4"/>
  <c r="F26" i="4"/>
  <c r="F28" i="4"/>
  <c r="L4" i="5"/>
  <c r="L10" i="5"/>
  <c r="L5" i="5"/>
  <c r="L11" i="5"/>
  <c r="L17" i="5"/>
  <c r="L9" i="5"/>
  <c r="P25" i="4"/>
  <c r="P27" i="4"/>
  <c r="P26" i="4"/>
  <c r="P24" i="4"/>
  <c r="L18" i="5"/>
  <c r="L8" i="5"/>
  <c r="L15" i="5"/>
  <c r="P28" i="4"/>
  <c r="L26" i="5"/>
  <c r="L28" i="5"/>
  <c r="L25" i="5"/>
  <c r="L27" i="5"/>
  <c r="L24" i="5"/>
  <c r="F11" i="5"/>
  <c r="F25" i="5"/>
  <c r="F28" i="5"/>
  <c r="F9" i="5"/>
  <c r="F12" i="5"/>
  <c r="F5" i="5"/>
  <c r="F16" i="5"/>
  <c r="F13" i="5"/>
  <c r="F10" i="5"/>
  <c r="F14" i="5"/>
  <c r="F18" i="5"/>
  <c r="F17" i="5"/>
  <c r="F7" i="5"/>
  <c r="F15" i="5"/>
  <c r="F4" i="5"/>
  <c r="F8" i="5"/>
  <c r="I29" i="3"/>
  <c r="F27" i="3"/>
  <c r="C29" i="3"/>
  <c r="N19" i="4"/>
  <c r="M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I19" i="4"/>
  <c r="H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F25" i="3" l="1"/>
  <c r="J29" i="3"/>
  <c r="F24" i="3"/>
  <c r="F29" i="3" s="1"/>
  <c r="F24" i="5"/>
  <c r="F29" i="5" s="1"/>
  <c r="F26" i="5"/>
  <c r="F28" i="3"/>
  <c r="L19" i="5"/>
  <c r="F29" i="4"/>
  <c r="P29" i="4"/>
  <c r="L29" i="5"/>
  <c r="F19" i="5"/>
  <c r="O19" i="4"/>
  <c r="P5" i="4" s="1"/>
  <c r="J19" i="4"/>
  <c r="K17" i="4" s="1"/>
  <c r="K24" i="3" l="1"/>
  <c r="K26" i="3"/>
  <c r="K27" i="3"/>
  <c r="K28" i="3"/>
  <c r="K25" i="3"/>
  <c r="P4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K14" i="4"/>
  <c r="K6" i="4"/>
  <c r="K11" i="4"/>
  <c r="K10" i="4"/>
  <c r="K7" i="4"/>
  <c r="K9" i="4"/>
  <c r="K4" i="4"/>
  <c r="K16" i="4"/>
  <c r="K15" i="4"/>
  <c r="K12" i="4"/>
  <c r="K13" i="4"/>
  <c r="K8" i="4"/>
  <c r="K18" i="4"/>
  <c r="K5" i="4"/>
  <c r="K29" i="3" l="1"/>
  <c r="P19" i="4"/>
  <c r="K19" i="4"/>
  <c r="H19" i="3" l="1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19" i="3" l="1"/>
  <c r="K15" i="3" s="1"/>
  <c r="J26" i="2"/>
  <c r="J24" i="2"/>
  <c r="J23" i="2"/>
  <c r="I23" i="2"/>
  <c r="J27" i="2"/>
  <c r="K27" i="2" s="1"/>
  <c r="J19" i="2"/>
  <c r="I27" i="2"/>
  <c r="I26" i="2"/>
  <c r="I24" i="2"/>
  <c r="D27" i="2"/>
  <c r="C27" i="2"/>
  <c r="D26" i="2"/>
  <c r="C26" i="2"/>
  <c r="D24" i="2"/>
  <c r="C24" i="2"/>
  <c r="D23" i="2"/>
  <c r="C23" i="2"/>
  <c r="K25" i="2"/>
  <c r="E25" i="2"/>
  <c r="J28" i="1"/>
  <c r="I28" i="1"/>
  <c r="J27" i="1"/>
  <c r="K27" i="1" s="1"/>
  <c r="I27" i="1"/>
  <c r="J25" i="1"/>
  <c r="I25" i="1"/>
  <c r="J24" i="1"/>
  <c r="K24" i="1" s="1"/>
  <c r="I24" i="1"/>
  <c r="D28" i="1"/>
  <c r="C28" i="1"/>
  <c r="D27" i="1"/>
  <c r="C27" i="1"/>
  <c r="D25" i="1"/>
  <c r="C25" i="1"/>
  <c r="C24" i="1"/>
  <c r="D24" i="1"/>
  <c r="K26" i="1"/>
  <c r="E26" i="1"/>
  <c r="K25" i="1" l="1"/>
  <c r="E23" i="2"/>
  <c r="K13" i="3"/>
  <c r="K12" i="3"/>
  <c r="K14" i="3"/>
  <c r="K8" i="3"/>
  <c r="K10" i="3"/>
  <c r="K11" i="3"/>
  <c r="K9" i="3"/>
  <c r="K7" i="3"/>
  <c r="K6" i="3"/>
  <c r="K5" i="3"/>
  <c r="K4" i="3"/>
  <c r="K18" i="3"/>
  <c r="K17" i="3"/>
  <c r="K16" i="3"/>
  <c r="K23" i="2"/>
  <c r="J28" i="2"/>
  <c r="K26" i="2"/>
  <c r="K24" i="2"/>
  <c r="K28" i="2" s="1"/>
  <c r="L25" i="2" s="1"/>
  <c r="I28" i="2"/>
  <c r="E27" i="2"/>
  <c r="D28" i="2"/>
  <c r="E26" i="2"/>
  <c r="C28" i="2"/>
  <c r="E24" i="2"/>
  <c r="K28" i="1"/>
  <c r="K29" i="1" s="1"/>
  <c r="L26" i="1" s="1"/>
  <c r="I29" i="1"/>
  <c r="J29" i="1"/>
  <c r="E28" i="1"/>
  <c r="E27" i="1"/>
  <c r="D29" i="1"/>
  <c r="E25" i="1"/>
  <c r="E24" i="1"/>
  <c r="C29" i="1"/>
  <c r="I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2" s="1"/>
  <c r="J19" i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E28" i="2" l="1"/>
  <c r="F26" i="2" s="1"/>
  <c r="K19" i="3"/>
  <c r="F25" i="2"/>
  <c r="F23" i="2"/>
  <c r="F24" i="2"/>
  <c r="F27" i="2"/>
  <c r="L24" i="2"/>
  <c r="L23" i="2"/>
  <c r="L27" i="2"/>
  <c r="L26" i="2"/>
  <c r="L28" i="1"/>
  <c r="L27" i="1"/>
  <c r="L25" i="1"/>
  <c r="L24" i="1"/>
  <c r="E29" i="1"/>
  <c r="L8" i="2"/>
  <c r="K19" i="1"/>
  <c r="L5" i="1" s="1"/>
  <c r="D19" i="4"/>
  <c r="C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D19" i="3"/>
  <c r="C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8" i="2" l="1"/>
  <c r="L28" i="2"/>
  <c r="F28" i="1"/>
  <c r="F26" i="1"/>
  <c r="L29" i="1"/>
  <c r="F25" i="1"/>
  <c r="F24" i="1"/>
  <c r="F27" i="1"/>
  <c r="L11" i="2"/>
  <c r="L7" i="2"/>
  <c r="L14" i="2"/>
  <c r="L13" i="2"/>
  <c r="L17" i="2"/>
  <c r="L16" i="2"/>
  <c r="L12" i="2"/>
  <c r="L9" i="2"/>
  <c r="L10" i="2"/>
  <c r="L5" i="2"/>
  <c r="L18" i="2"/>
  <c r="L15" i="2"/>
  <c r="L4" i="2"/>
  <c r="L6" i="2"/>
  <c r="L4" i="1"/>
  <c r="L16" i="1"/>
  <c r="L15" i="1"/>
  <c r="L10" i="1"/>
  <c r="L11" i="1"/>
  <c r="L6" i="1"/>
  <c r="L12" i="1"/>
  <c r="L7" i="1"/>
  <c r="L13" i="1"/>
  <c r="L8" i="1"/>
  <c r="L14" i="1"/>
  <c r="L9" i="1"/>
  <c r="L18" i="1"/>
  <c r="L17" i="1"/>
  <c r="E19" i="4"/>
  <c r="F9" i="4" s="1"/>
  <c r="E19" i="3"/>
  <c r="F4" i="3" s="1"/>
  <c r="D19" i="2"/>
  <c r="C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F29" i="1" l="1"/>
  <c r="L19" i="2"/>
  <c r="L19" i="1"/>
  <c r="F15" i="4"/>
  <c r="F16" i="4"/>
  <c r="F14" i="4"/>
  <c r="F6" i="4"/>
  <c r="F12" i="4"/>
  <c r="F13" i="4"/>
  <c r="F7" i="4"/>
  <c r="F17" i="4"/>
  <c r="F4" i="4"/>
  <c r="F10" i="4"/>
  <c r="F11" i="4"/>
  <c r="F8" i="4"/>
  <c r="F5" i="4"/>
  <c r="F18" i="4"/>
  <c r="F18" i="3"/>
  <c r="F15" i="3"/>
  <c r="F10" i="3"/>
  <c r="F9" i="3"/>
  <c r="F8" i="3"/>
  <c r="F17" i="3"/>
  <c r="F16" i="3"/>
  <c r="F14" i="3"/>
  <c r="F13" i="3"/>
  <c r="F12" i="3"/>
  <c r="F11" i="3"/>
  <c r="F7" i="3"/>
  <c r="F6" i="3"/>
  <c r="F5" i="3"/>
  <c r="E19" i="2"/>
  <c r="F9" i="2" s="1"/>
  <c r="D19" i="1"/>
  <c r="C19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E19" i="1" l="1"/>
  <c r="F14" i="1" s="1"/>
  <c r="F19" i="3"/>
  <c r="F19" i="4"/>
  <c r="F17" i="2"/>
  <c r="F16" i="2"/>
  <c r="F7" i="2"/>
  <c r="F5" i="2"/>
  <c r="F6" i="2"/>
  <c r="F4" i="2"/>
  <c r="F12" i="2"/>
  <c r="F15" i="2"/>
  <c r="F13" i="2"/>
  <c r="F14" i="2"/>
  <c r="F18" i="2"/>
  <c r="F8" i="2"/>
  <c r="F10" i="2"/>
  <c r="F11" i="2"/>
  <c r="F13" i="1" l="1"/>
  <c r="F9" i="1"/>
  <c r="F4" i="1"/>
  <c r="F10" i="1"/>
  <c r="F6" i="1"/>
  <c r="F16" i="1"/>
  <c r="F5" i="1"/>
  <c r="F18" i="1"/>
  <c r="F11" i="1"/>
  <c r="F15" i="1"/>
  <c r="F7" i="1"/>
  <c r="F17" i="1"/>
  <c r="F12" i="1"/>
  <c r="F8" i="1"/>
  <c r="F19" i="2"/>
  <c r="F19" i="1" l="1"/>
</calcChain>
</file>

<file path=xl/sharedStrings.xml><?xml version="1.0" encoding="utf-8"?>
<sst xmlns="http://schemas.openxmlformats.org/spreadsheetml/2006/main" count="258" uniqueCount="50">
  <si>
    <t>Category</t>
  </si>
  <si>
    <t>Description</t>
  </si>
  <si>
    <t>Gross</t>
  </si>
  <si>
    <t>Tare</t>
  </si>
  <si>
    <t>Net</t>
  </si>
  <si>
    <t>Mixed paper</t>
  </si>
  <si>
    <t xml:space="preserve">Cardboard </t>
  </si>
  <si>
    <t>Corrugated cardboard, waffle in middle</t>
  </si>
  <si>
    <t>Aluminum Beverage Cans</t>
  </si>
  <si>
    <t>Soda and beer</t>
  </si>
  <si>
    <t>Tin Cans</t>
  </si>
  <si>
    <t>Soup, beans, tuna</t>
  </si>
  <si>
    <t>Milk, Juice, Soy and Broth Cartons</t>
  </si>
  <si>
    <t>Cartons and Aseptic such as soy milk and broth</t>
  </si>
  <si>
    <t>Glass Bottles and Jars</t>
  </si>
  <si>
    <t>Whole and broken</t>
  </si>
  <si>
    <t>Plastic Bottles PET #1</t>
  </si>
  <si>
    <t>Water and soda</t>
  </si>
  <si>
    <t xml:space="preserve">Plastic Jugs HDPE-N #2  </t>
  </si>
  <si>
    <t>Clear milk jugs</t>
  </si>
  <si>
    <t xml:space="preserve">Plastic Jugs HDPE-C #2 </t>
  </si>
  <si>
    <t>Laundry detergent, clorox, etc.</t>
  </si>
  <si>
    <t>#3-7 Bottles</t>
  </si>
  <si>
    <t>Shampoo, etc.</t>
  </si>
  <si>
    <t>Plastic Bags</t>
  </si>
  <si>
    <t>All plastic bags that are clean</t>
  </si>
  <si>
    <t xml:space="preserve">Plastic Flower Pots, Plastic buckets, Plastic Tubs </t>
  </si>
  <si>
    <t>Colored dairy tubs and coffee tups (no clear)</t>
  </si>
  <si>
    <t>Pots and Pans</t>
  </si>
  <si>
    <t>Pots and pans used for cooking</t>
  </si>
  <si>
    <t>Scrap Metal</t>
  </si>
  <si>
    <t>Scrap metal (metal things larger than 2" but not cans</t>
  </si>
  <si>
    <t xml:space="preserve">Trash </t>
  </si>
  <si>
    <t>Food waste, Diapers, Plastic clamshells and other plastic containerscontainers, Things less than 2" size, everything else</t>
  </si>
  <si>
    <t>Junk mail, magazines, cereal boxes, newsprint, office paper</t>
  </si>
  <si>
    <t>Percent</t>
  </si>
  <si>
    <t>TUESDAY - San Mar</t>
  </si>
  <si>
    <t>WEDNESDAY - Autumnwood</t>
  </si>
  <si>
    <t>THURSDAY - Ken Lake</t>
  </si>
  <si>
    <t>FRIDAY - Car Wash</t>
  </si>
  <si>
    <t>Paper</t>
  </si>
  <si>
    <t>Metals</t>
  </si>
  <si>
    <t>Glass</t>
  </si>
  <si>
    <t>Plastic</t>
  </si>
  <si>
    <t>Metal</t>
  </si>
  <si>
    <t>Total</t>
  </si>
  <si>
    <t>Pre Lid Lift</t>
  </si>
  <si>
    <t>Post Lid Lift</t>
  </si>
  <si>
    <t>Post Lid Lift - With Carts of Trash</t>
  </si>
  <si>
    <t>All Lid Lift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</si>
</sst>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164" fontId="0" fillId="0" borderId="0" xfId="1" applyNumberFormat="1" applyFont="1"/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9" fontId="0" fillId="0" borderId="0" xfId="1" applyFont="1"/>
    <xf numFmtId="14" fontId="0" fillId="0" borderId="0" xfId="0" applyNumberFormat="1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</a:t>
            </a:r>
            <a:r>
              <a:rPr lang="en-US" baseline="0"/>
              <a:t> Lid Lift Education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C69-45E8-BB41-898712A85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C69-45E8-BB41-898712A859BD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C69-45E8-BB41-898712A85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C69-45E8-BB41-898712A859BD}"/>
              </c:ext>
            </c:extLst>
          </c:dPt>
          <c:dPt>
            <c:idx val="4"/>
            <c:bubble3D val="0"/>
            <c:explosion val="13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C69-45E8-BB41-898712A859BD}"/>
              </c:ext>
            </c:extLst>
          </c:dPt>
          <c:dLbls>
            <c:dLbl>
              <c:idx val="0"/>
              <c:layout>
                <c:manualLayout>
                  <c:x val="-0.14134459755030621"/>
                  <c:y val="4.65048118985126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C07C6E91-D187-4941-892D-7FDA63B28A6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EC69-45E8-BB41-898712A859BD}"/>
                </c:ext>
              </c:extLst>
            </c:dLbl>
            <c:dLbl>
              <c:idx val="1"/>
              <c:layout>
                <c:manualLayout>
                  <c:x val="1.238779527559055E-2"/>
                  <c:y val="-3.75707203266258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735E2C33-F560-492D-B15D-49B1B077F17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EC69-45E8-BB41-898712A859BD}"/>
                </c:ext>
              </c:extLst>
            </c:dLbl>
            <c:dLbl>
              <c:idx val="2"/>
              <c:layout>
                <c:manualLayout>
                  <c:x val="9.5943132108486442E-2"/>
                  <c:y val="-0.169615412656751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DF8236B8-2126-4D02-94F4-D3B1611D0BA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C69-45E8-BB41-898712A859BD}"/>
                </c:ext>
              </c:extLst>
            </c:dLbl>
            <c:dLbl>
              <c:idx val="3"/>
              <c:layout>
                <c:manualLayout>
                  <c:x val="4.1163604549428775E-4"/>
                  <c:y val="-3.23724117818606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C78AFC9E-21B8-4661-A46B-320A5BD3B16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EC69-45E8-BB41-898712A859B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62399977-014E-4138-A5E0-375D0BB30F8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C69-45E8-BB41-898712A85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OVERALL!$F$24:$F$28</c:f>
              <c:numCache>
                <c:formatCode>0.0%</c:formatCode>
                <c:ptCount val="5"/>
                <c:pt idx="0">
                  <c:v>0.41255868544600938</c:v>
                </c:pt>
                <c:pt idx="1">
                  <c:v>3.227699530516432E-2</c:v>
                </c:pt>
                <c:pt idx="2">
                  <c:v>0.32981220657276994</c:v>
                </c:pt>
                <c:pt idx="3">
                  <c:v>5.1056338028169015E-2</c:v>
                </c:pt>
                <c:pt idx="4">
                  <c:v>0.17429577464788731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9-45E8-BB41-898712A859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 Lid</a:t>
            </a:r>
            <a:r>
              <a:rPr lang="en-US" baseline="0"/>
              <a:t> Lift Education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EA6-488C-B42F-BCA9CC6AF2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EA6-488C-B42F-BCA9CC6AF24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EA6-488C-B42F-BCA9CC6AF2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EA6-488C-B42F-BCA9CC6AF24E}"/>
              </c:ext>
            </c:extLst>
          </c:dPt>
          <c:dPt>
            <c:idx val="4"/>
            <c:bubble3D val="0"/>
            <c:explosion val="12"/>
            <c:spPr>
              <a:solidFill>
                <a:schemeClr val="bg1">
                  <a:lumMod val="6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A6-488C-B42F-BCA9CC6AF24E}"/>
              </c:ext>
            </c:extLst>
          </c:dPt>
          <c:dLbls>
            <c:dLbl>
              <c:idx val="0"/>
              <c:layout>
                <c:manualLayout>
                  <c:x val="-0.1286451224846894"/>
                  <c:y val="8.778324584426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942F8003-E417-4CC6-BA2E-51FD02974D1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AEA6-488C-B42F-BCA9CC6AF24E}"/>
                </c:ext>
              </c:extLst>
            </c:dLbl>
            <c:dLbl>
              <c:idx val="1"/>
              <c:layout>
                <c:manualLayout>
                  <c:x val="1.5289916885389327E-2"/>
                  <c:y val="-5.74270924467774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B9BD9D10-10C1-47C0-BE1F-252AAC63766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EA6-488C-B42F-BCA9CC6AF24E}"/>
                </c:ext>
              </c:extLst>
            </c:dLbl>
            <c:dLbl>
              <c:idx val="2"/>
              <c:layout>
                <c:manualLayout>
                  <c:x val="0.10721751968503937"/>
                  <c:y val="-0.192602435112277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F72C68BF-D835-49D7-8829-F665BF53EAE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EA6-488C-B42F-BCA9CC6AF24E}"/>
                </c:ext>
              </c:extLst>
            </c:dLbl>
            <c:dLbl>
              <c:idx val="3"/>
              <c:layout>
                <c:manualLayout>
                  <c:x val="-2.4699475065616823E-2"/>
                  <c:y val="2.7235345581802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36BF50BD-A5AD-4414-8D0A-45155A93D2A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EA6-488C-B42F-BCA9CC6AF24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15FAAF3E-856B-48A8-868C-5F0CE87CA0A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EA6-488C-B42F-BCA9CC6A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'Car Wash 7-19'!$A$24:$A$28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'Car Wash 7-19'!$F$24:$F$28</c:f>
              <c:numCache>
                <c:formatCode>0.0%</c:formatCode>
                <c:ptCount val="5"/>
                <c:pt idx="0">
                  <c:v>0.32236842105263158</c:v>
                </c:pt>
                <c:pt idx="1">
                  <c:v>5.921052631578947E-2</c:v>
                </c:pt>
                <c:pt idx="2">
                  <c:v>0.34868421052631576</c:v>
                </c:pt>
                <c:pt idx="3">
                  <c:v>1.9736842105263157E-2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6-488C-B42F-BCA9CC6AF24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</a:t>
            </a:r>
            <a:r>
              <a:rPr lang="en-US" baseline="0"/>
              <a:t> </a:t>
            </a:r>
            <a:r>
              <a:rPr lang="en-US"/>
              <a:t>Lid Lift Education</a:t>
            </a:r>
            <a:r>
              <a:rPr lang="en-US" baseline="0"/>
              <a:t> - </a:t>
            </a:r>
          </a:p>
          <a:p>
            <a:pPr>
              <a:defRPr/>
            </a:pPr>
            <a:r>
              <a:rPr lang="en-US" baseline="0"/>
              <a:t>Includes Carts Full of Trash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6CA6-40FC-BC8B-238F05DE70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CA6-40FC-BC8B-238F05DE7053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CA6-40FC-BC8B-238F05DE70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CA6-40FC-BC8B-238F05DE7053}"/>
              </c:ext>
            </c:extLst>
          </c:dPt>
          <c:dPt>
            <c:idx val="4"/>
            <c:bubble3D val="0"/>
            <c:explosion val="12"/>
            <c:spPr>
              <a:solidFill>
                <a:schemeClr val="bg1">
                  <a:lumMod val="6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A6-40FC-BC8B-238F05DE7053}"/>
              </c:ext>
            </c:extLst>
          </c:dPt>
          <c:dLbls>
            <c:dLbl>
              <c:idx val="0"/>
              <c:layout>
                <c:manualLayout>
                  <c:x val="-9.9185148731408573E-2"/>
                  <c:y val="0.155545348498104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3509D7F6-609B-49A7-83F9-9DE887F34BB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6CA6-40FC-BC8B-238F05DE7053}"/>
                </c:ext>
              </c:extLst>
            </c:dLbl>
            <c:dLbl>
              <c:idx val="1"/>
              <c:layout>
                <c:manualLayout>
                  <c:x val="-8.7707786526684166E-4"/>
                  <c:y val="-2.37602070574511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AA5BF32C-F297-492B-A2BD-410A8134F53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CA6-40FC-BC8B-238F05DE7053}"/>
                </c:ext>
              </c:extLst>
            </c:dLbl>
            <c:dLbl>
              <c:idx val="2"/>
              <c:layout>
                <c:manualLayout>
                  <c:x val="-9.6016951006124229E-2"/>
                  <c:y val="-0.187639982502187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5648DA35-5623-4B08-B66F-268585714E9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CA6-40FC-BC8B-238F05DE7053}"/>
                </c:ext>
              </c:extLst>
            </c:dLbl>
            <c:dLbl>
              <c:idx val="3"/>
              <c:layout>
                <c:manualLayout>
                  <c:x val="-2.2819553805774277E-2"/>
                  <c:y val="-2.32870370370370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402ECF93-CB47-4ED8-9A37-CD3FFF38DF4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6CA6-40FC-BC8B-238F05DE7053}"/>
                </c:ext>
              </c:extLst>
            </c:dLbl>
            <c:dLbl>
              <c:idx val="4"/>
              <c:layout>
                <c:manualLayout>
                  <c:x val="0.13550951443569553"/>
                  <c:y val="4.40602216389617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E0A70EBB-4347-4A39-8589-76201AC51BB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CA6-40FC-BC8B-238F05DE7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'Car Wash 7-19'!$A$24:$A$28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'Car Wash 7-19'!$K$24:$K$28</c:f>
              <c:numCache>
                <c:formatCode>0.0%</c:formatCode>
                <c:ptCount val="5"/>
                <c:pt idx="0">
                  <c:v>0.23358778625954199</c:v>
                </c:pt>
                <c:pt idx="1">
                  <c:v>5.0381679389312976E-2</c:v>
                </c:pt>
                <c:pt idx="2">
                  <c:v>0.2381679389312977</c:v>
                </c:pt>
                <c:pt idx="3">
                  <c:v>4.8854961832061068E-2</c:v>
                </c:pt>
                <c:pt idx="4">
                  <c:v>0.42900763358778626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0FC-BC8B-238F05DE70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 Lid Lift Education - </a:t>
            </a:r>
          </a:p>
          <a:p>
            <a:pPr>
              <a:defRPr/>
            </a:pPr>
            <a:r>
              <a:rPr lang="en-US"/>
              <a:t>Excludes Carts Full</a:t>
            </a:r>
            <a:r>
              <a:rPr lang="en-US" baseline="0"/>
              <a:t> of Trash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F86-450A-98AB-A59E4DB47F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F86-450A-98AB-A59E4DB47F0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86-450A-98AB-A59E4DB47F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F86-450A-98AB-A59E4DB47F0C}"/>
              </c:ext>
            </c:extLst>
          </c:dPt>
          <c:dPt>
            <c:idx val="4"/>
            <c:bubble3D val="0"/>
            <c:explosion val="11"/>
            <c:spPr>
              <a:solidFill>
                <a:schemeClr val="bg1">
                  <a:lumMod val="6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F86-450A-98AB-A59E4DB47F0C}"/>
              </c:ext>
            </c:extLst>
          </c:dPt>
          <c:dLbls>
            <c:dLbl>
              <c:idx val="0"/>
              <c:layout>
                <c:manualLayout>
                  <c:x val="-0.12020133420822397"/>
                  <c:y val="9.65325167687372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8F8840B2-F79F-4020-A677-4B7185D97AB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EF86-450A-98AB-A59E4DB47F0C}"/>
                </c:ext>
              </c:extLst>
            </c:dLbl>
            <c:dLbl>
              <c:idx val="1"/>
              <c:layout>
                <c:manualLayout>
                  <c:x val="3.6013779527559056E-3"/>
                  <c:y val="-4.749416739574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FCEAAE1F-B39D-4F55-979C-8A1AD4F8CFF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F86-450A-98AB-A59E4DB47F0C}"/>
                </c:ext>
              </c:extLst>
            </c:dLbl>
            <c:dLbl>
              <c:idx val="2"/>
              <c:layout>
                <c:manualLayout>
                  <c:x val="6.2549759405074359E-2"/>
                  <c:y val="-0.194583333333333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A4FD6326-96CE-42CE-B25D-F0D91D128C6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F86-450A-98AB-A59E4DB47F0C}"/>
                </c:ext>
              </c:extLst>
            </c:dLbl>
            <c:dLbl>
              <c:idx val="3"/>
              <c:layout>
                <c:manualLayout>
                  <c:x val="-5.2624671916011011E-3"/>
                  <c:y val="1.45869787109944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D5F7E6D0-82BF-4261-BC38-6E2EA6D304B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EF86-450A-98AB-A59E4DB47F0C}"/>
                </c:ext>
              </c:extLst>
            </c:dLbl>
            <c:dLbl>
              <c:idx val="4"/>
              <c:layout>
                <c:manualLayout>
                  <c:x val="9.7172900262467193E-2"/>
                  <c:y val="0.14542067658209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8EF6AAF4-4E89-411F-B9D4-5E8F7F8381D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F86-450A-98AB-A59E4DB47F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'Car Wash 7-19'!$A$24:$A$28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'Car Wash 7-19'!$P$24:$P$28</c:f>
              <c:numCache>
                <c:formatCode>0.0%</c:formatCode>
                <c:ptCount val="5"/>
                <c:pt idx="0">
                  <c:v>0.33849557522123896</c:v>
                </c:pt>
                <c:pt idx="1">
                  <c:v>7.3008849557522126E-2</c:v>
                </c:pt>
                <c:pt idx="2">
                  <c:v>0.34513274336283184</c:v>
                </c:pt>
                <c:pt idx="3">
                  <c:v>7.0796460176991149E-2</c:v>
                </c:pt>
                <c:pt idx="4">
                  <c:v>0.17256637168141592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6-450A-98AB-A59E4DB47F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</a:t>
            </a:r>
            <a:r>
              <a:rPr lang="en-US" baseline="0"/>
              <a:t> Lid Lift Education -</a:t>
            </a:r>
          </a:p>
          <a:p>
            <a:pPr>
              <a:defRPr/>
            </a:pPr>
            <a:r>
              <a:rPr lang="en-US" baseline="0"/>
              <a:t>Includes Carts Full of Trash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95-446F-AECE-E19D61E2E9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95-446F-AECE-E19D61E2E975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F95-446F-AECE-E19D61E2E9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95-446F-AECE-E19D61E2E975}"/>
              </c:ext>
            </c:extLst>
          </c:dPt>
          <c:dPt>
            <c:idx val="4"/>
            <c:bubble3D val="0"/>
            <c:explosion val="15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F95-446F-AECE-E19D61E2E975}"/>
              </c:ext>
            </c:extLst>
          </c:dPt>
          <c:dLbls>
            <c:dLbl>
              <c:idx val="0"/>
              <c:layout>
                <c:manualLayout>
                  <c:x val="-0.12578969816272967"/>
                  <c:y val="4.500036453776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3F2B20C0-28AC-4E02-988D-4C534DA10A6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95-446F-AECE-E19D61E2E975}"/>
                </c:ext>
              </c:extLst>
            </c:dLbl>
            <c:dLbl>
              <c:idx val="1"/>
              <c:layout>
                <c:manualLayout>
                  <c:x val="2.3689523184601925E-2"/>
                  <c:y val="-1.4027777777777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3233C0AD-FEBF-41F8-AFBD-D743410FA30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95-446F-AECE-E19D61E2E975}"/>
                </c:ext>
              </c:extLst>
            </c:dLbl>
            <c:dLbl>
              <c:idx val="2"/>
              <c:layout>
                <c:manualLayout>
                  <c:x val="6.767246281714781E-2"/>
                  <c:y val="-0.159861111111111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41040349-5946-44EF-B440-9219E8C5278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F95-446F-AECE-E19D61E2E975}"/>
                </c:ext>
              </c:extLst>
            </c:dLbl>
            <c:dLbl>
              <c:idx val="3"/>
              <c:layout>
                <c:manualLayout>
                  <c:x val="-1.3477034120734909E-2"/>
                  <c:y val="-3.61282443861184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87DFE91F-0945-4888-8810-215915782D2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95-446F-AECE-E19D61E2E975}"/>
                </c:ext>
              </c:extLst>
            </c:dLbl>
            <c:dLbl>
              <c:idx val="4"/>
              <c:layout>
                <c:manualLayout>
                  <c:x val="9.5911964129483815E-2"/>
                  <c:y val="0.123370516185476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7DBA32DA-EEEA-4E98-BA24-51C1A72D2FE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F95-446F-AECE-E19D61E2E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OVERALL!$L$24:$L$28</c:f>
              <c:numCache>
                <c:formatCode>0.0%</c:formatCode>
                <c:ptCount val="5"/>
                <c:pt idx="0">
                  <c:v>0.4163052905464007</c:v>
                </c:pt>
                <c:pt idx="1">
                  <c:v>5.0303555941023419E-2</c:v>
                </c:pt>
                <c:pt idx="2">
                  <c:v>0.19384215091066781</c:v>
                </c:pt>
                <c:pt idx="3">
                  <c:v>6.4180398959236773E-2</c:v>
                </c:pt>
                <c:pt idx="4">
                  <c:v>0.27536860364267129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5-446F-AECE-E19D61E2E9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 Lid</a:t>
            </a:r>
            <a:r>
              <a:rPr lang="en-US" baseline="0"/>
              <a:t> Lift Education -</a:t>
            </a:r>
          </a:p>
          <a:p>
            <a:pPr>
              <a:defRPr/>
            </a:pPr>
            <a:r>
              <a:rPr lang="en-US" baseline="0"/>
              <a:t>Excludes Carts Full of Trash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1E-4A02-B218-42D23DB742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1E-4A02-B218-42D23DB7421D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1E-4A02-B218-42D23DB742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1E-4A02-B218-42D23DB7421D}"/>
              </c:ext>
            </c:extLst>
          </c:dPt>
          <c:dPt>
            <c:idx val="4"/>
            <c:bubble3D val="0"/>
            <c:explosion val="16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1E-4A02-B218-42D23DB7421D}"/>
              </c:ext>
            </c:extLst>
          </c:dPt>
          <c:dLbls>
            <c:dLbl>
              <c:idx val="0"/>
              <c:layout>
                <c:manualLayout>
                  <c:x val="-0.13538877952755907"/>
                  <c:y val="-2.87988480606590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3E2C021F-9D59-48B9-A4FF-C8BBF617F9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B1E-4A02-B218-42D23DB7421D}"/>
                </c:ext>
              </c:extLst>
            </c:dLbl>
            <c:dLbl>
              <c:idx val="1"/>
              <c:layout>
                <c:manualLayout>
                  <c:x val="0.11444903762029747"/>
                  <c:y val="-4.768518518518518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A5F3985E-F7CE-48A1-8CC1-8B1430C80C2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B1E-4A02-B218-42D23DB7421D}"/>
                </c:ext>
              </c:extLst>
            </c:dLbl>
            <c:dLbl>
              <c:idx val="2"/>
              <c:layout>
                <c:manualLayout>
                  <c:x val="9.7225393700787408E-2"/>
                  <c:y val="-0.121463983668708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4539F609-A15E-40B3-888A-695F4F1CBFB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B1E-4A02-B218-42D23DB7421D}"/>
                </c:ext>
              </c:extLst>
            </c:dLbl>
            <c:dLbl>
              <c:idx val="3"/>
              <c:layout>
                <c:manualLayout>
                  <c:x val="-5.7809492563429569E-3"/>
                  <c:y val="-3.64661708953047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76F165D8-12A9-4E08-B5E0-09503A643BD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B1E-4A02-B218-42D23DB7421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06E97C08-7CBC-429A-B6C4-CE5C2CEB97F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B1E-4A02-B218-42D23DB74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OVERALL!$R$24:$R$28</c:f>
              <c:numCache>
                <c:formatCode>0.0%</c:formatCode>
                <c:ptCount val="5"/>
                <c:pt idx="0">
                  <c:v>0.48048048048048048</c:v>
                </c:pt>
                <c:pt idx="1">
                  <c:v>5.8058058058058061E-2</c:v>
                </c:pt>
                <c:pt idx="2">
                  <c:v>0.22372372372372373</c:v>
                </c:pt>
                <c:pt idx="3">
                  <c:v>7.407407407407407E-2</c:v>
                </c:pt>
                <c:pt idx="4">
                  <c:v>0.16366366366366367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E-4A02-B218-42D23DB742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 Lid Lift Education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1311973018549749"/>
          <c:y val="7.2617235062244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8C3C-4F9B-9BDF-D17B1E7074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C3C-4F9B-9BDF-D17B1E707408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C3C-4F9B-9BDF-D17B1E7074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C3C-4F9B-9BDF-D17B1E707408}"/>
              </c:ext>
            </c:extLst>
          </c:dPt>
          <c:dPt>
            <c:idx val="4"/>
            <c:bubble3D val="0"/>
            <c:explosion val="15"/>
            <c:spPr>
              <a:solidFill>
                <a:schemeClr val="bg1">
                  <a:lumMod val="7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C3C-4F9B-9BDF-D17B1E707408}"/>
              </c:ext>
            </c:extLst>
          </c:dPt>
          <c:dLbls>
            <c:dLbl>
              <c:idx val="0"/>
              <c:layout>
                <c:manualLayout>
                  <c:x val="-0.239370384824346"/>
                  <c:y val="-2.2321381773201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0A48B932-A6CD-44B8-96FD-D8C706C350B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C3C-4F9B-9BDF-D17B1E70740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3C27F23E-7958-45BE-8718-6D642838C40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8C3C-4F9B-9BDF-D17B1E70740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095A0C81-1DF9-4EFB-8454-B76C31C9DC2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8C3C-4F9B-9BDF-D17B1E707408}"/>
                </c:ext>
              </c:extLst>
            </c:dLbl>
            <c:dLbl>
              <c:idx val="3"/>
              <c:layout>
                <c:manualLayout>
                  <c:x val="-5.0491074787657872E-3"/>
                  <c:y val="-1.90904782735491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692AB732-B392-47A5-A759-7971D427DA5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8C3C-4F9B-9BDF-D17B1E707408}"/>
                </c:ext>
              </c:extLst>
            </c:dLbl>
            <c:dLbl>
              <c:idx val="4"/>
              <c:layout>
                <c:manualLayout>
                  <c:x val="0.17150509247568541"/>
                  <c:y val="0.141330102512283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08A81964-CCB4-45E1-9982-CC63E5F5F54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C3C-4F9B-9BDF-D17B1E707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'San Mar 7-2-19'!$A$24:$A$28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'San Mar 7-2-19'!$L$24:$L$28</c:f>
              <c:numCache>
                <c:formatCode>0.0%</c:formatCode>
                <c:ptCount val="5"/>
                <c:pt idx="0">
                  <c:v>0.49632352941176472</c:v>
                </c:pt>
                <c:pt idx="1">
                  <c:v>2.7573529411764705E-2</c:v>
                </c:pt>
                <c:pt idx="2">
                  <c:v>0.14889705882352941</c:v>
                </c:pt>
                <c:pt idx="3">
                  <c:v>4.9632352941176468E-2</c:v>
                </c:pt>
                <c:pt idx="4">
                  <c:v>0.27757352941176472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C-4F9B-9BDF-D17B1E7074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 Lid</a:t>
            </a:r>
            <a:r>
              <a:rPr lang="en-US" baseline="0"/>
              <a:t> Lift Education</a:t>
            </a:r>
            <a:endParaRPr lang="en-US"/>
          </a:p>
        </c:rich>
      </c:tx>
      <c:layout>
        <c:manualLayout>
          <c:xMode val="edge"/>
          <c:yMode val="edge"/>
          <c:x val="0.22680576689915435"/>
          <c:y val="8.3582089552238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2A-4C11-AFEB-87D8D98C0A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2A-4C11-AFEB-87D8D98C0A29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52A-4C11-AFEB-87D8D98C0A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2A-4C11-AFEB-87D8D98C0A29}"/>
              </c:ext>
            </c:extLst>
          </c:dPt>
          <c:dPt>
            <c:idx val="4"/>
            <c:bubble3D val="0"/>
            <c:explosion val="12"/>
            <c:spPr>
              <a:solidFill>
                <a:schemeClr val="bg1">
                  <a:lumMod val="7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52A-4C11-AFEB-87D8D98C0A29}"/>
              </c:ext>
            </c:extLst>
          </c:dPt>
          <c:dLbls>
            <c:dLbl>
              <c:idx val="0"/>
              <c:layout>
                <c:manualLayout>
                  <c:x val="-0.21388410526814769"/>
                  <c:y val="7.89808438124338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3E9EB00A-7A2D-435C-BB0A-4B93A2F7333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52A-4C11-AFEB-87D8D98C0A29}"/>
                </c:ext>
              </c:extLst>
            </c:dLbl>
            <c:dLbl>
              <c:idx val="1"/>
              <c:layout>
                <c:manualLayout>
                  <c:x val="6.2124012219072411E-3"/>
                  <c:y val="-3.13851216359149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8A847BD5-B611-40A0-97E9-5717113E76A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52A-4C11-AFEB-87D8D98C0A2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24943B62-2172-496D-AD24-C093012FC64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52A-4C11-AFEB-87D8D98C0A29}"/>
                </c:ext>
              </c:extLst>
            </c:dLbl>
            <c:dLbl>
              <c:idx val="3"/>
              <c:layout>
                <c:manualLayout>
                  <c:x val="-4.1436742682491909E-2"/>
                  <c:y val="-2.6266776354448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BD8F7CA9-42DE-4E94-A93A-39E3803279B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2A-4C11-AFEB-87D8D98C0A29}"/>
                </c:ext>
              </c:extLst>
            </c:dLbl>
            <c:dLbl>
              <c:idx val="4"/>
              <c:layout>
                <c:manualLayout>
                  <c:x val="0.1507113646377565"/>
                  <c:y val="2.6198143142554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70D3843E-753C-4323-BACD-A6B8F3269F1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52A-4C11-AFEB-87D8D98C0A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'San Mar 7-2-19'!$A$24:$A$28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'San Mar 7-2-19'!$F$24:$F$28</c:f>
              <c:numCache>
                <c:formatCode>0.0%</c:formatCode>
                <c:ptCount val="5"/>
                <c:pt idx="0">
                  <c:v>0.36194029850746268</c:v>
                </c:pt>
                <c:pt idx="1">
                  <c:v>4.8507462686567165E-2</c:v>
                </c:pt>
                <c:pt idx="2">
                  <c:v>0.11194029850746269</c:v>
                </c:pt>
                <c:pt idx="3">
                  <c:v>7.4626865671641784E-2</c:v>
                </c:pt>
                <c:pt idx="4">
                  <c:v>0.40298507462686567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A-4C11-AFEB-87D8D98C0A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 Lid Lift Education Program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51B-469E-B287-946E5CABA8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51B-469E-B287-946E5CABA86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1B-469E-B287-946E5CABA8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1B-469E-B287-946E5CABA86C}"/>
              </c:ext>
            </c:extLst>
          </c:dPt>
          <c:dPt>
            <c:idx val="4"/>
            <c:bubble3D val="0"/>
            <c:explosion val="20"/>
            <c:spPr>
              <a:solidFill>
                <a:schemeClr val="bg1">
                  <a:lumMod val="7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1B-469E-B287-946E5CABA86C}"/>
              </c:ext>
            </c:extLst>
          </c:dPt>
          <c:dLbls>
            <c:dLbl>
              <c:idx val="0"/>
              <c:layout>
                <c:manualLayout>
                  <c:x val="-0.14343241469816273"/>
                  <c:y val="-0.134868037328667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EF0EF0A6-A668-4C65-9260-D21602878CE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51B-469E-B287-946E5CABA86C}"/>
                </c:ext>
              </c:extLst>
            </c:dLbl>
            <c:dLbl>
              <c:idx val="1"/>
              <c:layout>
                <c:manualLayout>
                  <c:x val="-4.9783464566929133E-3"/>
                  <c:y val="5.82567804024496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DF3C6BD9-EF1C-4A6C-B31D-13F7371E19E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51B-469E-B287-946E5CABA86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9F39B0CE-9678-4BE2-8452-5B23AEECAFB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51B-469E-B287-946E5CABA86C}"/>
                </c:ext>
              </c:extLst>
            </c:dLbl>
            <c:dLbl>
              <c:idx val="3"/>
              <c:layout>
                <c:manualLayout>
                  <c:x val="-1.1509405074365705E-2"/>
                  <c:y val="4.28623505395158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FADD17C2-B8BE-4FBA-8CF2-0D93A539B51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51B-469E-B287-946E5CABA86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05BE4C9F-D6B7-4854-B61C-01A5D534047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51B-469E-B287-946E5CABA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'Autumnwood_Kings_Montrose 7-3 '!$A$23:$A$27</c:f>
              <c:strCache>
                <c:ptCount val="5"/>
                <c:pt idx="0">
                  <c:v>Paper</c:v>
                </c:pt>
                <c:pt idx="1">
                  <c:v>Metal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'Autumnwood_Kings_Montrose 7-3 '!$F$23:$F$27</c:f>
              <c:numCache>
                <c:formatCode>0.0%</c:formatCode>
                <c:ptCount val="5"/>
                <c:pt idx="0">
                  <c:v>0.64489795918367343</c:v>
                </c:pt>
                <c:pt idx="1">
                  <c:v>3.6734693877551024E-2</c:v>
                </c:pt>
                <c:pt idx="2">
                  <c:v>0.14693877551020409</c:v>
                </c:pt>
                <c:pt idx="3">
                  <c:v>7.3469387755102047E-2</c:v>
                </c:pt>
                <c:pt idx="4">
                  <c:v>9.7959183673469383E-2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B-469E-B287-946E5CABA8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</a:t>
            </a:r>
            <a:r>
              <a:rPr lang="en-US" baseline="0"/>
              <a:t> Lid Lift Education Program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90-4EB5-A0B5-715FEBDC8B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690-4EB5-A0B5-715FEBDC8B3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690-4EB5-A0B5-715FEBDC8B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90-4EB5-A0B5-715FEBDC8B30}"/>
              </c:ext>
            </c:extLst>
          </c:dPt>
          <c:dPt>
            <c:idx val="4"/>
            <c:bubble3D val="0"/>
            <c:explosion val="25"/>
            <c:spPr>
              <a:solidFill>
                <a:schemeClr val="bg1">
                  <a:lumMod val="7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90-4EB5-A0B5-715FEBDC8B30}"/>
              </c:ext>
            </c:extLst>
          </c:dPt>
          <c:dLbls>
            <c:dLbl>
              <c:idx val="0"/>
              <c:layout>
                <c:manualLayout>
                  <c:x val="-0.14167574365704286"/>
                  <c:y val="-7.14530475357246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992011EE-A235-43AA-A805-1E5EFBE196B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690-4EB5-A0B5-715FEBDC8B30}"/>
                </c:ext>
              </c:extLst>
            </c:dLbl>
            <c:dLbl>
              <c:idx val="1"/>
              <c:layout>
                <c:manualLayout>
                  <c:x val="-7.6049715860218622E-2"/>
                  <c:y val="-6.41976523767862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A2E5A713-3C72-4768-884F-DF29C8A21D8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3690-4EB5-A0B5-715FEBDC8B30}"/>
                </c:ext>
              </c:extLst>
            </c:dLbl>
            <c:dLbl>
              <c:idx val="2"/>
              <c:layout>
                <c:manualLayout>
                  <c:x val="0.17064882522437122"/>
                  <c:y val="-3.35943423738699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C8018E72-10B6-48C7-8FD9-255242C2D62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690-4EB5-A0B5-715FEBDC8B3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42666C10-75FB-4DCD-9C44-16F76B6FD72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690-4EB5-A0B5-715FEBDC8B30}"/>
                </c:ext>
              </c:extLst>
            </c:dLbl>
            <c:dLbl>
              <c:idx val="4"/>
              <c:layout>
                <c:manualLayout>
                  <c:x val="4.869878996615018E-2"/>
                  <c:y val="0.126550379119276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27D5249D-3FD3-49D0-9E3A-C013C8F396D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690-4EB5-A0B5-715FEBDC8B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'Autumnwood_Kings_Montrose 7-3 '!$A$23:$A$27</c:f>
              <c:strCache>
                <c:ptCount val="5"/>
                <c:pt idx="0">
                  <c:v>Paper</c:v>
                </c:pt>
                <c:pt idx="1">
                  <c:v>Metal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'Autumnwood_Kings_Montrose 7-3 '!$L$23:$L$27</c:f>
              <c:numCache>
                <c:formatCode>0.0%</c:formatCode>
                <c:ptCount val="5"/>
                <c:pt idx="0">
                  <c:v>0.55102040816326525</c:v>
                </c:pt>
                <c:pt idx="1">
                  <c:v>6.1224489795918366E-2</c:v>
                </c:pt>
                <c:pt idx="2">
                  <c:v>0.23469387755102042</c:v>
                </c:pt>
                <c:pt idx="3">
                  <c:v>8.9795918367346933E-2</c:v>
                </c:pt>
                <c:pt idx="4">
                  <c:v>6.3265306122448975E-2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0-4EB5-A0B5-715FEBDC8B3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 Lid Lift Education</a:t>
            </a:r>
          </a:p>
        </c:rich>
      </c:tx>
      <c:layout>
        <c:manualLayout>
          <c:xMode val="edge"/>
          <c:yMode val="edge"/>
          <c:x val="0.30935411198600177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EA0-4977-A26D-16493E0CAC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A0-4977-A26D-16493E0CAC3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A0-4977-A26D-16493E0CAC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EA0-4977-A26D-16493E0CAC3E}"/>
              </c:ext>
            </c:extLst>
          </c:dPt>
          <c:dPt>
            <c:idx val="4"/>
            <c:bubble3D val="0"/>
            <c:explosion val="12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EA0-4977-A26D-16493E0CAC3E}"/>
              </c:ext>
            </c:extLst>
          </c:dPt>
          <c:dLbls>
            <c:dLbl>
              <c:idx val="0"/>
              <c:layout>
                <c:manualLayout>
                  <c:x val="-0.1446700568678915"/>
                  <c:y val="4.2265966754155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E8B2FDE7-8CE6-4696-A032-BBBDA06BB6D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EA0-4977-A26D-16493E0CAC3E}"/>
                </c:ext>
              </c:extLst>
            </c:dLbl>
            <c:dLbl>
              <c:idx val="1"/>
              <c:layout>
                <c:manualLayout>
                  <c:x val="1.1552930883639545E-2"/>
                  <c:y val="-2.77376786235053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9AB53B94-FAC8-405A-BFF8-5C3C9B701B3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A0-4977-A26D-16493E0CAC3E}"/>
                </c:ext>
              </c:extLst>
            </c:dLbl>
            <c:dLbl>
              <c:idx val="2"/>
              <c:layout>
                <c:manualLayout>
                  <c:x val="8.921237970253719E-2"/>
                  <c:y val="-0.183269539224263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BFF975D5-F570-4F62-9204-4BEDCA1D325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A0-4977-A26D-16493E0CAC3E}"/>
                </c:ext>
              </c:extLst>
            </c:dLbl>
            <c:dLbl>
              <c:idx val="3"/>
              <c:layout>
                <c:manualLayout>
                  <c:x val="-5.5135608048994134E-3"/>
                  <c:y val="5.41192767570720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8E8C4804-F81F-444A-A9E1-4D33CDA1BB3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EA0-4977-A26D-16493E0CAC3E}"/>
                </c:ext>
              </c:extLst>
            </c:dLbl>
            <c:dLbl>
              <c:idx val="4"/>
              <c:layout>
                <c:manualLayout>
                  <c:x val="8.6017716535433067E-2"/>
                  <c:y val="0.179418197725284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B69EBBC1-FE40-4E76-9045-FACC4B25358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EA0-4977-A26D-16493E0CAC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'Ken Lake 7-18'!$A$24:$A$28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'Ken Lake 7-18'!$F$24:$F$28</c:f>
              <c:numCache>
                <c:formatCode>0.0%</c:formatCode>
                <c:ptCount val="5"/>
                <c:pt idx="0">
                  <c:v>0.42059336823734728</c:v>
                </c:pt>
                <c:pt idx="1">
                  <c:v>2.6178010471204188E-2</c:v>
                </c:pt>
                <c:pt idx="2">
                  <c:v>0.32460732984293195</c:v>
                </c:pt>
                <c:pt idx="3">
                  <c:v>4.8865619546247817E-2</c:v>
                </c:pt>
                <c:pt idx="4">
                  <c:v>0.17975567190226877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0-4977-A26D-16493E0CAC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 Lid Lift Education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94-4D8F-8671-7C2598BDF7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94-4D8F-8671-7C2598BDF76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94-4D8F-8671-7C2598BDF7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94-4D8F-8671-7C2598BDF760}"/>
              </c:ext>
            </c:extLst>
          </c:dPt>
          <c:dPt>
            <c:idx val="4"/>
            <c:bubble3D val="0"/>
            <c:explosion val="16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94-4D8F-8671-7C2598BDF760}"/>
              </c:ext>
            </c:extLst>
          </c:dPt>
          <c:dLbls>
            <c:dLbl>
              <c:idx val="0"/>
              <c:layout>
                <c:manualLayout>
                  <c:x val="-0.15222692475940508"/>
                  <c:y val="-5.18985126859142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Paper</a:t>
                    </a:r>
                  </a:p>
                  <a:p>
                    <a:fld id="{9991FC83-E142-48B3-AEC9-4F165FBFC32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94-4D8F-8671-7C2598BDF760}"/>
                </c:ext>
              </c:extLst>
            </c:dLbl>
            <c:dLbl>
              <c:idx val="1"/>
              <c:layout>
                <c:manualLayout>
                  <c:x val="-2.5850174978127735E-2"/>
                  <c:y val="-9.2147856517935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</a:t>
                    </a:r>
                  </a:p>
                  <a:p>
                    <a:fld id="{308B40F4-A2FF-44C6-A43F-BC89C6A2195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94-4D8F-8671-7C2598BDF760}"/>
                </c:ext>
              </c:extLst>
            </c:dLbl>
            <c:dLbl>
              <c:idx val="2"/>
              <c:layout>
                <c:manualLayout>
                  <c:x val="0.10280314960629922"/>
                  <c:y val="-7.13225430154564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Glass</a:t>
                    </a:r>
                  </a:p>
                  <a:p>
                    <a:fld id="{671432B3-BB09-4249-855E-2778DBFD2BF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94-4D8F-8671-7C2598BDF76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Plastic</a:t>
                    </a:r>
                  </a:p>
                  <a:p>
                    <a:fld id="{E8BC7375-3413-4403-9DB2-486DADE2A33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394-4D8F-8671-7C2598BDF76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Trash</a:t>
                    </a:r>
                  </a:p>
                  <a:p>
                    <a:fld id="{80188E94-A794-495F-994E-221D947389A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394-4D8F-8671-7C2598BDF7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'Ken Lake 7-18'!$A$24:$A$28</c:f>
              <c:strCache>
                <c:ptCount val="5"/>
                <c:pt idx="0">
                  <c:v>Paper</c:v>
                </c:pt>
                <c:pt idx="1">
                  <c:v>Metals</c:v>
                </c:pt>
                <c:pt idx="2">
                  <c:v>Glass</c:v>
                </c:pt>
                <c:pt idx="3">
                  <c:v>Plastic</c:v>
                </c:pt>
                <c:pt idx="4">
                  <c:v>Trash </c:v>
                </c:pt>
              </c:strCache>
            </c:strRef>
          </c:cat>
          <c:val>
            <c:numRef>
              <c:f>'Ken Lake 7-18'!$K$24:$K$28</c:f>
              <c:numCache>
                <c:formatCode>0.0%</c:formatCode>
                <c:ptCount val="5"/>
                <c:pt idx="0">
                  <c:v>0.521484375</c:v>
                </c:pt>
                <c:pt idx="1">
                  <c:v>7.421875E-2</c:v>
                </c:pt>
                <c:pt idx="2">
                  <c:v>0.185546875</c:v>
                </c:pt>
                <c:pt idx="3">
                  <c:v>8.7890625E-2</c:v>
                </c:pt>
                <c:pt idx="4">
                  <c:v>0.130859375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4-4D8F-8671-7C2598BDF7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31</xdr:row>
      <xdr:rowOff>28575</xdr:rowOff>
    </xdr:from>
    <xdr:to>
      <xdr:col>1</xdr:col>
      <xdr:colOff>1762125</xdr:colOff>
      <xdr:row>45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2014537</xdr:colOff>
      <xdr:row>31</xdr:row>
      <xdr:rowOff>57150</xdr:rowOff>
    </xdr:from>
    <xdr:to>
      <xdr:col>9</xdr:col>
      <xdr:colOff>166687</xdr:colOff>
      <xdr:row>45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128587</xdr:colOff>
      <xdr:row>31</xdr:row>
      <xdr:rowOff>19050</xdr:rowOff>
    </xdr:from>
    <xdr:to>
      <xdr:col>18</xdr:col>
      <xdr:colOff>185737</xdr:colOff>
      <xdr:row>45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30</xdr:row>
      <xdr:rowOff>80961</xdr:rowOff>
    </xdr:from>
    <xdr:to>
      <xdr:col>12</xdr:col>
      <xdr:colOff>514350</xdr:colOff>
      <xdr:row>46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1619251</xdr:colOff>
      <xdr:row>30</xdr:row>
      <xdr:rowOff>66675</xdr:rowOff>
    </xdr:from>
    <xdr:to>
      <xdr:col>1</xdr:col>
      <xdr:colOff>1590675</xdr:colOff>
      <xdr:row>47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1462087</xdr:colOff>
      <xdr:row>29</xdr:row>
      <xdr:rowOff>90487</xdr:rowOff>
    </xdr:from>
    <xdr:to>
      <xdr:col>1</xdr:col>
      <xdr:colOff>1152525</xdr:colOff>
      <xdr:row>43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566737</xdr:colOff>
      <xdr:row>29</xdr:row>
      <xdr:rowOff>66675</xdr:rowOff>
    </xdr:from>
    <xdr:to>
      <xdr:col>11</xdr:col>
      <xdr:colOff>19050</xdr:colOff>
      <xdr:row>43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1809750</xdr:colOff>
      <xdr:row>30</xdr:row>
      <xdr:rowOff>171450</xdr:rowOff>
    </xdr:from>
    <xdr:to>
      <xdr:col>1</xdr:col>
      <xdr:colOff>3209925</xdr:colOff>
      <xdr:row>45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404812</xdr:colOff>
      <xdr:row>30</xdr:row>
      <xdr:rowOff>161925</xdr:rowOff>
    </xdr:from>
    <xdr:to>
      <xdr:col>13</xdr:col>
      <xdr:colOff>100012</xdr:colOff>
      <xdr:row>45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30</xdr:row>
      <xdr:rowOff>114300</xdr:rowOff>
    </xdr:from>
    <xdr:to>
      <xdr:col>1</xdr:col>
      <xdr:colOff>1562100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2224087</xdr:colOff>
      <xdr:row>30</xdr:row>
      <xdr:rowOff>66675</xdr:rowOff>
    </xdr:from>
    <xdr:to>
      <xdr:col>7</xdr:col>
      <xdr:colOff>509587</xdr:colOff>
      <xdr:row>44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233362</xdr:colOff>
      <xdr:row>30</xdr:row>
      <xdr:rowOff>66675</xdr:rowOff>
    </xdr:from>
    <xdr:to>
      <xdr:col>15</xdr:col>
      <xdr:colOff>538162</xdr:colOff>
      <xdr:row>44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/>
  </sheetViews>
  <sheetFormatPr defaultRowHeight="15" x14ac:dyDescent="0.25"/>
  <cols>
    <col min="1" max="1" width="47.5703125" bestFit="1" customWidth="1"/>
    <col min="2" max="2" width="48.5703125" bestFit="1" customWidth="1"/>
    <col min="3" max="3" width="5.85546875" bestFit="1" customWidth="1"/>
    <col min="4" max="4" width="4.85546875" bestFit="1" customWidth="1"/>
    <col min="5" max="5" width="5" bestFit="1" customWidth="1"/>
    <col min="6" max="6" width="7.85546875" bestFit="1" customWidth="1"/>
    <col min="9" max="9" width="5.85546875" bestFit="1" customWidth="1"/>
    <col min="10" max="10" width="4.85546875" bestFit="1" customWidth="1"/>
    <col min="11" max="11" width="5" bestFit="1" customWidth="1"/>
    <col min="12" max="12" width="7.85546875" bestFit="1" customWidth="1"/>
  </cols>
  <sheetData>
    <row r="1" spans="1:18" x14ac:dyDescent="0.25">
      <c r="A1" t="s">
        <v>49</v>
      </c>
      <c r="C1" s="18" t="s">
        <v>46</v>
      </c>
      <c r="D1" s="18"/>
      <c r="E1" s="18"/>
      <c r="F1" s="18"/>
      <c r="I1" s="17" t="s">
        <v>48</v>
      </c>
      <c r="J1" s="17"/>
      <c r="K1" s="17"/>
      <c r="L1" s="17"/>
      <c r="O1" s="18" t="s">
        <v>47</v>
      </c>
      <c r="P1" s="18"/>
      <c r="Q1" s="18"/>
      <c r="R1" s="18"/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35</v>
      </c>
      <c r="I2" t="s">
        <v>2</v>
      </c>
      <c r="J2" t="s">
        <v>3</v>
      </c>
      <c r="K2" t="s">
        <v>4</v>
      </c>
      <c r="L2" t="s">
        <v>35</v>
      </c>
      <c r="O2" t="s">
        <v>2</v>
      </c>
      <c r="P2" t="s">
        <v>3</v>
      </c>
      <c r="Q2" t="s">
        <v>4</v>
      </c>
      <c r="R2" t="s">
        <v>35</v>
      </c>
    </row>
    <row r="3" spans="1:18" ht="15.75" x14ac:dyDescent="0.25">
      <c r="A3" s="1"/>
      <c r="B3" s="2"/>
    </row>
    <row r="4" spans="1:18" ht="15.75" x14ac:dyDescent="0.25">
      <c r="A4" s="7" t="s">
        <v>5</v>
      </c>
      <c r="B4" s="3" t="s">
        <v>34</v>
      </c>
      <c r="C4">
        <f>SUM('San Mar 7-2-19'!C4, 'Autumnwood_Kings_Montrose 7-3 '!C4, 'Ken Lake 7-18'!C4, 'Car Wash 7-19'!C4)</f>
        <v>861</v>
      </c>
      <c r="D4">
        <f>SUM('San Mar 7-2-19'!D4, 'Autumnwood_Kings_Montrose 7-3 '!D4, 'Ken Lake 7-18'!D4, 'Car Wash 7-19'!D4)</f>
        <v>350</v>
      </c>
      <c r="E4">
        <f>C4-D4</f>
        <v>511</v>
      </c>
      <c r="F4" s="5">
        <f>E4/E19</f>
        <v>0.29988262910798125</v>
      </c>
      <c r="I4">
        <f>SUM('San Mar 7-2-19'!I4, 'Autumnwood_Kings_Montrose 7-3 '!I4, 'Ken Lake 7-18'!H4, 'Car Wash 7-19'!H4)</f>
        <v>931</v>
      </c>
      <c r="J4">
        <f>SUM('San Mar 7-2-19'!J4, 'Autumnwood_Kings_Montrose 7-3 '!J4, 'Ken Lake 7-18'!I4, 'Car Wash 7-19'!I4)</f>
        <v>350</v>
      </c>
      <c r="K4">
        <f>I4-J4</f>
        <v>581</v>
      </c>
      <c r="L4" s="5">
        <f>K4/K19</f>
        <v>0.25195143104943624</v>
      </c>
      <c r="O4">
        <f>SUM('San Mar 7-2-19'!I4, 'Autumnwood_Kings_Montrose 7-3 '!I4, 'Ken Lake 7-18'!H4, 'Car Wash 7-19'!M4)</f>
        <v>931</v>
      </c>
      <c r="P4">
        <f>SUM('San Mar 7-2-19'!J4, 'Autumnwood_Kings_Montrose 7-3 '!J4, 'Ken Lake 7-18'!I4, 'Car Wash 7-19'!N4)</f>
        <v>350</v>
      </c>
      <c r="Q4">
        <f>O4-P4</f>
        <v>581</v>
      </c>
      <c r="R4" s="5">
        <f>Q4/Q19</f>
        <v>0.29079079079079079</v>
      </c>
    </row>
    <row r="5" spans="1:18" ht="15.75" x14ac:dyDescent="0.25">
      <c r="A5" s="8" t="s">
        <v>6</v>
      </c>
      <c r="B5" s="2" t="s">
        <v>7</v>
      </c>
      <c r="C5">
        <f>SUM('San Mar 7-2-19'!C5, 'Autumnwood_Kings_Montrose 7-3 '!C5, 'Ken Lake 7-18'!C5, 'Car Wash 7-19'!C5)</f>
        <v>351</v>
      </c>
      <c r="D5">
        <f>SUM('San Mar 7-2-19'!D5, 'Autumnwood_Kings_Montrose 7-3 '!D5, 'Ken Lake 7-18'!D5, 'Car Wash 7-19'!D5)</f>
        <v>185</v>
      </c>
      <c r="E5">
        <f t="shared" ref="E5:E18" si="0">C5-D5</f>
        <v>166</v>
      </c>
      <c r="F5" s="5">
        <f>E5/E19</f>
        <v>9.7417840375586859E-2</v>
      </c>
      <c r="I5">
        <f>SUM('San Mar 7-2-19'!I5, 'Autumnwood_Kings_Montrose 7-3 '!I5, 'Ken Lake 7-18'!H5, 'Car Wash 7-19'!H5)</f>
        <v>780</v>
      </c>
      <c r="J5">
        <f>SUM('San Mar 7-2-19'!J5, 'Autumnwood_Kings_Montrose 7-3 '!J5, 'Ken Lake 7-18'!I5, 'Car Wash 7-19'!I5)</f>
        <v>455</v>
      </c>
      <c r="K5">
        <f t="shared" ref="K5:K18" si="1">I5-J5</f>
        <v>325</v>
      </c>
      <c r="L5" s="5">
        <f>K5/K19</f>
        <v>0.1409366869037294</v>
      </c>
      <c r="O5">
        <f>SUM('San Mar 7-2-19'!I5, 'Autumnwood_Kings_Montrose 7-3 '!I5, 'Ken Lake 7-18'!H5, 'Car Wash 7-19'!M5)</f>
        <v>780</v>
      </c>
      <c r="P5">
        <f>SUM('San Mar 7-2-19'!J5, 'Autumnwood_Kings_Montrose 7-3 '!J5, 'Ken Lake 7-18'!I5, 'Car Wash 7-19'!N5)</f>
        <v>455</v>
      </c>
      <c r="Q5">
        <f t="shared" ref="Q5:Q18" si="2">O5-P5</f>
        <v>325</v>
      </c>
      <c r="R5" s="5">
        <f>Q5/Q19</f>
        <v>0.16266266266266266</v>
      </c>
    </row>
    <row r="6" spans="1:18" ht="15.75" x14ac:dyDescent="0.25">
      <c r="A6" s="10" t="s">
        <v>8</v>
      </c>
      <c r="B6" s="3" t="s">
        <v>9</v>
      </c>
      <c r="C6">
        <f>SUM('San Mar 7-2-19'!C6, 'Autumnwood_Kings_Montrose 7-3 '!C6, 'Ken Lake 7-18'!C6, 'Car Wash 7-19'!C6)</f>
        <v>227</v>
      </c>
      <c r="D6">
        <f>SUM('San Mar 7-2-19'!D6, 'Autumnwood_Kings_Montrose 7-3 '!D6, 'Ken Lake 7-18'!D6, 'Car Wash 7-19'!D6)</f>
        <v>205</v>
      </c>
      <c r="E6">
        <f t="shared" si="0"/>
        <v>22</v>
      </c>
      <c r="F6" s="5">
        <f>E6/E19</f>
        <v>1.2910798122065728E-2</v>
      </c>
      <c r="I6">
        <f>SUM('San Mar 7-2-19'!I6, 'Autumnwood_Kings_Montrose 7-3 '!I6, 'Ken Lake 7-18'!H6, 'Car Wash 7-19'!H6)</f>
        <v>309</v>
      </c>
      <c r="J6">
        <f>SUM('San Mar 7-2-19'!J6, 'Autumnwood_Kings_Montrose 7-3 '!J6, 'Ken Lake 7-18'!I6, 'Car Wash 7-19'!I6)</f>
        <v>245</v>
      </c>
      <c r="K6">
        <f t="shared" si="1"/>
        <v>64</v>
      </c>
      <c r="L6" s="5">
        <f>K6/K19</f>
        <v>2.7753686036426712E-2</v>
      </c>
      <c r="O6">
        <f>SUM('San Mar 7-2-19'!I6, 'Autumnwood_Kings_Montrose 7-3 '!I6, 'Ken Lake 7-18'!H6, 'Car Wash 7-19'!M6)</f>
        <v>309</v>
      </c>
      <c r="P6">
        <f>SUM('San Mar 7-2-19'!J6, 'Autumnwood_Kings_Montrose 7-3 '!J6, 'Ken Lake 7-18'!I6, 'Car Wash 7-19'!N6)</f>
        <v>245</v>
      </c>
      <c r="Q6">
        <f t="shared" si="2"/>
        <v>64</v>
      </c>
      <c r="R6" s="5">
        <f>Q6/Q19</f>
        <v>3.2032032032032032E-2</v>
      </c>
    </row>
    <row r="7" spans="1:18" ht="15.75" x14ac:dyDescent="0.25">
      <c r="A7" s="10" t="s">
        <v>10</v>
      </c>
      <c r="B7" s="3" t="s">
        <v>11</v>
      </c>
      <c r="C7">
        <f>SUM('San Mar 7-2-19'!C7, 'Autumnwood_Kings_Montrose 7-3 '!C7, 'Ken Lake 7-18'!C7, 'Car Wash 7-19'!C7)</f>
        <v>243</v>
      </c>
      <c r="D7">
        <f>SUM('San Mar 7-2-19'!D7, 'Autumnwood_Kings_Montrose 7-3 '!D7, 'Ken Lake 7-18'!D7, 'Car Wash 7-19'!D7)</f>
        <v>210</v>
      </c>
      <c r="E7">
        <f t="shared" si="0"/>
        <v>33</v>
      </c>
      <c r="F7" s="5">
        <f>E7/E19</f>
        <v>1.936619718309859E-2</v>
      </c>
      <c r="I7">
        <f>SUM('San Mar 7-2-19'!I7, 'Autumnwood_Kings_Montrose 7-3 '!I7, 'Ken Lake 7-18'!H7, 'Car Wash 7-19'!H7)</f>
        <v>192</v>
      </c>
      <c r="J7">
        <f>SUM('San Mar 7-2-19'!J7, 'Autumnwood_Kings_Montrose 7-3 '!J7, 'Ken Lake 7-18'!I7, 'Car Wash 7-19'!I7)</f>
        <v>140</v>
      </c>
      <c r="K7">
        <f t="shared" si="1"/>
        <v>52</v>
      </c>
      <c r="L7" s="5">
        <f>K7/K19</f>
        <v>2.2549869904596703E-2</v>
      </c>
      <c r="O7">
        <f>SUM('San Mar 7-2-19'!I7, 'Autumnwood_Kings_Montrose 7-3 '!I7, 'Ken Lake 7-18'!H7, 'Car Wash 7-19'!M7)</f>
        <v>192</v>
      </c>
      <c r="P7">
        <f>SUM('San Mar 7-2-19'!J7, 'Autumnwood_Kings_Montrose 7-3 '!J7, 'Ken Lake 7-18'!I7, 'Car Wash 7-19'!N7)</f>
        <v>140</v>
      </c>
      <c r="Q7">
        <f t="shared" si="2"/>
        <v>52</v>
      </c>
      <c r="R7" s="5">
        <f>Q7/Q19</f>
        <v>2.6026026026026026E-2</v>
      </c>
    </row>
    <row r="8" spans="1:18" ht="15.75" x14ac:dyDescent="0.25">
      <c r="A8" s="7" t="s">
        <v>12</v>
      </c>
      <c r="B8" s="3" t="s">
        <v>13</v>
      </c>
      <c r="C8">
        <f>SUM('San Mar 7-2-19'!C8, 'Autumnwood_Kings_Montrose 7-3 '!C8, 'Ken Lake 7-18'!C8, 'Car Wash 7-19'!C8)</f>
        <v>166</v>
      </c>
      <c r="D8">
        <f>SUM('San Mar 7-2-19'!D8, 'Autumnwood_Kings_Montrose 7-3 '!D8, 'Ken Lake 7-18'!D8, 'Car Wash 7-19'!D8)</f>
        <v>140</v>
      </c>
      <c r="E8">
        <f t="shared" si="0"/>
        <v>26</v>
      </c>
      <c r="F8" s="5">
        <f>E8/E19</f>
        <v>1.5258215962441314E-2</v>
      </c>
      <c r="I8">
        <f>SUM('San Mar 7-2-19'!I8, 'Autumnwood_Kings_Montrose 7-3 '!I8, 'Ken Lake 7-18'!H8, 'Car Wash 7-19'!H8)</f>
        <v>194</v>
      </c>
      <c r="J8">
        <f>SUM('San Mar 7-2-19'!J8, 'Autumnwood_Kings_Montrose 7-3 '!J8, 'Ken Lake 7-18'!I8, 'Car Wash 7-19'!I8)</f>
        <v>140</v>
      </c>
      <c r="K8">
        <f t="shared" si="1"/>
        <v>54</v>
      </c>
      <c r="L8" s="5">
        <f>K8/K19</f>
        <v>2.3417172593235037E-2</v>
      </c>
      <c r="O8">
        <f>SUM('San Mar 7-2-19'!I8, 'Autumnwood_Kings_Montrose 7-3 '!I8, 'Ken Lake 7-18'!H8, 'Car Wash 7-19'!M8)</f>
        <v>194</v>
      </c>
      <c r="P8">
        <f>SUM('San Mar 7-2-19'!J8, 'Autumnwood_Kings_Montrose 7-3 '!J8, 'Ken Lake 7-18'!I8, 'Car Wash 7-19'!N8)</f>
        <v>140</v>
      </c>
      <c r="Q8">
        <f t="shared" si="2"/>
        <v>54</v>
      </c>
      <c r="R8" s="5">
        <f>Q8/Q19</f>
        <v>2.7027027027027029E-2</v>
      </c>
    </row>
    <row r="9" spans="1:18" ht="15.75" x14ac:dyDescent="0.25">
      <c r="A9" s="11" t="s">
        <v>14</v>
      </c>
      <c r="B9" s="2" t="s">
        <v>15</v>
      </c>
      <c r="C9">
        <f>SUM('San Mar 7-2-19'!C9, 'Autumnwood_Kings_Montrose 7-3 '!C9, 'Ken Lake 7-18'!C9, 'Ken Lake 7-18'!C9, 'Car Wash 7-19'!C9)</f>
        <v>702</v>
      </c>
      <c r="D9">
        <f>SUM('San Mar 7-2-19'!D9, 'Autumnwood_Kings_Montrose 7-3 '!D9, 'Ken Lake 7-18'!D9, 'Car Wash 7-19'!D9)</f>
        <v>140</v>
      </c>
      <c r="E9">
        <f t="shared" si="0"/>
        <v>562</v>
      </c>
      <c r="F9" s="5">
        <f>E9/E19</f>
        <v>0.32981220657276994</v>
      </c>
      <c r="I9">
        <f>SUM('San Mar 7-2-19'!I9, 'Autumnwood_Kings_Montrose 7-3 '!I9, 'Ken Lake 7-18'!H9, 'Car Wash 7-19'!H9)</f>
        <v>587</v>
      </c>
      <c r="J9">
        <f>SUM('San Mar 7-2-19'!J9, 'Autumnwood_Kings_Montrose 7-3 '!J9, 'Ken Lake 7-18'!I9, 'Car Wash 7-19'!I9)</f>
        <v>140</v>
      </c>
      <c r="K9">
        <f t="shared" si="1"/>
        <v>447</v>
      </c>
      <c r="L9" s="5">
        <f>K9/K19</f>
        <v>0.19384215091066781</v>
      </c>
      <c r="O9">
        <f>SUM('San Mar 7-2-19'!I9, 'Autumnwood_Kings_Montrose 7-3 '!I9, 'Ken Lake 7-18'!H9, 'Car Wash 7-19'!M9)</f>
        <v>587</v>
      </c>
      <c r="P9">
        <f>SUM('San Mar 7-2-19'!J9, 'Autumnwood_Kings_Montrose 7-3 '!J9, 'Ken Lake 7-18'!I9, 'Car Wash 7-19'!N9)</f>
        <v>140</v>
      </c>
      <c r="Q9">
        <f t="shared" si="2"/>
        <v>447</v>
      </c>
      <c r="R9" s="5">
        <f>Q9/Q19</f>
        <v>0.22372372372372373</v>
      </c>
    </row>
    <row r="10" spans="1:18" ht="15.75" x14ac:dyDescent="0.25">
      <c r="A10" s="12" t="s">
        <v>16</v>
      </c>
      <c r="B10" s="3" t="s">
        <v>17</v>
      </c>
      <c r="C10">
        <f>SUM('San Mar 7-2-19'!C10,'Autumnwood_Kings_Montrose 7-3 '!C10, 'Ken Lake 7-18'!C10, 'Car Wash 7-19'!C10)</f>
        <v>266</v>
      </c>
      <c r="D10">
        <f>SUM('San Mar 7-2-19'!D10, 'Autumnwood_Kings_Montrose 7-3 '!D10, 'Ken Lake 7-18'!D10, 'Car Wash 7-19'!D10)</f>
        <v>225</v>
      </c>
      <c r="E10">
        <f t="shared" si="0"/>
        <v>41</v>
      </c>
      <c r="F10" s="5">
        <f>E10/E19</f>
        <v>2.4061032863849766E-2</v>
      </c>
      <c r="I10">
        <f>SUM('San Mar 7-2-19'!I10, 'Autumnwood_Kings_Montrose 7-3 '!I10, 'Ken Lake 7-18'!H10, 'Car Wash 7-19'!H10)</f>
        <v>317</v>
      </c>
      <c r="J10">
        <f>SUM('San Mar 7-2-19'!J10, 'Autumnwood_Kings_Montrose 7-3 '!J10, 'Ken Lake 7-18'!I10, 'Car Wash 7-19'!I10)</f>
        <v>245</v>
      </c>
      <c r="K10">
        <f t="shared" si="1"/>
        <v>72</v>
      </c>
      <c r="L10" s="5">
        <f>K10/K19</f>
        <v>3.1222896790980052E-2</v>
      </c>
      <c r="O10">
        <f>SUM('San Mar 7-2-19'!I10, 'Autumnwood_Kings_Montrose 7-3 '!I10, 'Ken Lake 7-18'!H10, 'Car Wash 7-19'!M10)</f>
        <v>317</v>
      </c>
      <c r="P10">
        <f>SUM('San Mar 7-2-19'!J10, 'Autumnwood_Kings_Montrose 7-3 '!J10, 'Ken Lake 7-18'!I10, 'Car Wash 7-19'!N10)</f>
        <v>245</v>
      </c>
      <c r="Q10">
        <f t="shared" si="2"/>
        <v>72</v>
      </c>
      <c r="R10" s="5">
        <f>Q10/Q19</f>
        <v>3.6036036036036036E-2</v>
      </c>
    </row>
    <row r="11" spans="1:18" ht="15.75" x14ac:dyDescent="0.25">
      <c r="A11" s="12" t="s">
        <v>18</v>
      </c>
      <c r="B11" s="3" t="s">
        <v>19</v>
      </c>
      <c r="C11">
        <f>SUM('San Mar 7-2-19'!C11, 'Autumnwood_Kings_Montrose 7-3 '!C11, 'Ken Lake 7-18'!C11, 'Car Wash 7-19'!C11)</f>
        <v>134</v>
      </c>
      <c r="D11">
        <f>SUM('San Mar 7-2-19'!D11, 'Autumnwood_Kings_Montrose 7-3 '!D11, 'Ken Lake 7-18'!D11, 'Car Wash 7-19'!D11)</f>
        <v>120</v>
      </c>
      <c r="E11">
        <f t="shared" si="0"/>
        <v>14</v>
      </c>
      <c r="F11" s="5">
        <f>E11/E19</f>
        <v>8.2159624413145546E-3</v>
      </c>
      <c r="I11">
        <f>SUM('San Mar 7-2-19'!I11, 'Autumnwood_Kings_Montrose 7-3 '!I11, 'Ken Lake 7-18'!H11, 'Car Wash 7-19'!H11)</f>
        <v>163</v>
      </c>
      <c r="J11">
        <f>SUM('San Mar 7-2-19'!J11, 'Autumnwood_Kings_Montrose 7-3 '!J11, 'Ken Lake 7-18'!I11, 'Car Wash 7-19'!I11)</f>
        <v>140</v>
      </c>
      <c r="K11">
        <f t="shared" si="1"/>
        <v>23</v>
      </c>
      <c r="L11" s="5">
        <f>K11/K19</f>
        <v>9.9739809193408503E-3</v>
      </c>
      <c r="O11">
        <f>SUM('San Mar 7-2-19'!I11, 'Autumnwood_Kings_Montrose 7-3 '!I11, 'Ken Lake 7-18'!H11, 'Car Wash 7-19'!M11)</f>
        <v>163</v>
      </c>
      <c r="P11">
        <f>SUM('San Mar 7-2-19'!J11, 'Autumnwood_Kings_Montrose 7-3 '!J11, 'Ken Lake 7-18'!I11, 'Car Wash 7-19'!N11)</f>
        <v>140</v>
      </c>
      <c r="Q11">
        <f t="shared" si="2"/>
        <v>23</v>
      </c>
      <c r="R11" s="5">
        <f>Q11/Q19</f>
        <v>1.1511511511511512E-2</v>
      </c>
    </row>
    <row r="12" spans="1:18" ht="15.75" x14ac:dyDescent="0.25">
      <c r="A12" s="12" t="s">
        <v>20</v>
      </c>
      <c r="B12" s="3" t="s">
        <v>21</v>
      </c>
      <c r="C12">
        <f>SUM('San Mar 7-2-19'!C12, 'Autumnwood_Kings_Montrose 7-3 '!C12, 'Ken Lake 7-18'!C12, 'Car Wash 7-19'!C12)</f>
        <v>83</v>
      </c>
      <c r="D12">
        <f>SUM('San Mar 7-2-19'!D12, 'Autumnwood_Kings_Montrose 7-3 '!D12, 'Ken Lake 7-18'!D12, 'Car Wash 7-19'!D12)</f>
        <v>70</v>
      </c>
      <c r="E12">
        <f t="shared" si="0"/>
        <v>13</v>
      </c>
      <c r="F12" s="5">
        <f>E12/E19</f>
        <v>7.6291079812206572E-3</v>
      </c>
      <c r="I12">
        <f>SUM('San Mar 7-2-19'!I12, 'Autumnwood_Kings_Montrose 7-3 '!I12, 'Ken Lake 7-18'!H12, 'Car Wash 7-19'!H12)</f>
        <v>166</v>
      </c>
      <c r="J12">
        <f>SUM('San Mar 7-2-19'!J12, 'Autumnwood_Kings_Montrose 7-3 '!J12, 'Ken Lake 7-18'!I12, 'Car Wash 7-19'!I12)</f>
        <v>140</v>
      </c>
      <c r="K12">
        <f t="shared" si="1"/>
        <v>26</v>
      </c>
      <c r="L12" s="5">
        <f>K12/K19</f>
        <v>1.1274934952298352E-2</v>
      </c>
      <c r="O12">
        <f>SUM('San Mar 7-2-19'!I12, 'Autumnwood_Kings_Montrose 7-3 '!I12, 'Ken Lake 7-18'!H12, 'Car Wash 7-19'!M12)</f>
        <v>166</v>
      </c>
      <c r="P12">
        <f>SUM('San Mar 7-2-19'!J12, 'Autumnwood_Kings_Montrose 7-3 '!J12, 'Ken Lake 7-18'!I12, 'Car Wash 7-19'!N12)</f>
        <v>140</v>
      </c>
      <c r="Q12">
        <f t="shared" si="2"/>
        <v>26</v>
      </c>
      <c r="R12" s="5">
        <f>Q12/Q19</f>
        <v>1.3013013013013013E-2</v>
      </c>
    </row>
    <row r="13" spans="1:18" ht="15.75" x14ac:dyDescent="0.25">
      <c r="A13" s="13" t="s">
        <v>22</v>
      </c>
      <c r="B13" s="2" t="s">
        <v>23</v>
      </c>
      <c r="C13">
        <f>SUM('San Mar 7-2-19'!C13, 'Autumnwood_Kings_Montrose 7-3 '!C13, 'Ken Lake 7-18'!C13, 'Car Wash 7-19'!C13)</f>
        <v>36</v>
      </c>
      <c r="D13">
        <f>SUM('San Mar 7-2-19'!D13, 'Autumnwood_Kings_Montrose 7-3 '!D13, 'Ken Lake 7-18'!D13, 'Car Wash 7-19'!D13)</f>
        <v>35</v>
      </c>
      <c r="E13">
        <f t="shared" si="0"/>
        <v>1</v>
      </c>
      <c r="F13" s="5">
        <f>E13/E19</f>
        <v>5.8685446009389673E-4</v>
      </c>
      <c r="I13">
        <f>SUM('San Mar 7-2-19'!I13, 'Autumnwood_Kings_Montrose 7-3 '!I13, 'Ken Lake 7-18'!H13, 'Car Wash 7-19'!H13)</f>
        <v>154</v>
      </c>
      <c r="J13">
        <f>SUM('San Mar 7-2-19'!J13, 'Autumnwood_Kings_Montrose 7-3 '!J13, 'Ken Lake 7-18'!I13, 'Car Wash 7-19'!I13)</f>
        <v>140</v>
      </c>
      <c r="K13">
        <f t="shared" si="1"/>
        <v>14</v>
      </c>
      <c r="L13" s="5">
        <f>K13/K19</f>
        <v>6.0711188204683438E-3</v>
      </c>
      <c r="O13">
        <f>SUM('San Mar 7-2-19'!I13, 'Autumnwood_Kings_Montrose 7-3 '!I13, 'Ken Lake 7-18'!H13, 'Car Wash 7-19'!M13)</f>
        <v>154</v>
      </c>
      <c r="P13">
        <f>SUM('San Mar 7-2-19'!J13, 'Autumnwood_Kings_Montrose 7-3 '!J13, 'Ken Lake 7-18'!I13, 'Car Wash 7-19'!N13)</f>
        <v>140</v>
      </c>
      <c r="Q13">
        <f t="shared" si="2"/>
        <v>14</v>
      </c>
      <c r="R13" s="5">
        <f>Q13/Q19</f>
        <v>7.0070070070070069E-3</v>
      </c>
    </row>
    <row r="14" spans="1:18" ht="15.75" x14ac:dyDescent="0.25">
      <c r="A14" s="14" t="s">
        <v>24</v>
      </c>
      <c r="B14" s="3" t="s">
        <v>25</v>
      </c>
      <c r="C14">
        <f>SUM('San Mar 7-2-19'!C14, 'Autumnwood_Kings_Montrose 7-3 '!C14, 'Ken Lake 7-18'!C14, 'Car Wash 7-19'!C14)</f>
        <v>98</v>
      </c>
      <c r="D14">
        <f>SUM('San Mar 7-2-19'!D14, 'Autumnwood_Kings_Montrose 7-3 '!D14, 'Ken Lake 7-18'!D14, 'Car Wash 7-19'!D14)</f>
        <v>96</v>
      </c>
      <c r="E14">
        <f t="shared" si="0"/>
        <v>2</v>
      </c>
      <c r="F14" s="5">
        <f>E14/E19</f>
        <v>1.1737089201877935E-3</v>
      </c>
      <c r="I14">
        <f>SUM('San Mar 7-2-19'!I14, 'Autumnwood_Kings_Montrose 7-3 '!I14, 'Ken Lake 7-18'!H14, 'Car Wash 7-19'!H14)</f>
        <v>36</v>
      </c>
      <c r="J14">
        <f>SUM('San Mar 7-2-19'!J14, 'Autumnwood_Kings_Montrose 7-3 '!J14, 'Ken Lake 7-18'!I14, 'Car Wash 7-19'!I14)</f>
        <v>35</v>
      </c>
      <c r="K14">
        <f t="shared" si="1"/>
        <v>1</v>
      </c>
      <c r="L14" s="5">
        <f>K14/K19</f>
        <v>4.3365134431916737E-4</v>
      </c>
      <c r="O14">
        <f>SUM('San Mar 7-2-19'!I14, 'Autumnwood_Kings_Montrose 7-3 '!I14, 'Ken Lake 7-18'!H14, 'Car Wash 7-19'!M14)</f>
        <v>36</v>
      </c>
      <c r="P14">
        <f>SUM('San Mar 7-2-19'!J14, 'Autumnwood_Kings_Montrose 7-3 '!J14, 'Ken Lake 7-18'!I14, 'Car Wash 7-19'!N14)</f>
        <v>35</v>
      </c>
      <c r="Q14">
        <f t="shared" si="2"/>
        <v>1</v>
      </c>
      <c r="R14" s="5">
        <f>Q14/Q19</f>
        <v>5.005005005005005E-4</v>
      </c>
    </row>
    <row r="15" spans="1:18" ht="15.75" x14ac:dyDescent="0.25">
      <c r="A15" s="13" t="s">
        <v>26</v>
      </c>
      <c r="B15" s="2" t="s">
        <v>27</v>
      </c>
      <c r="C15">
        <f>SUM('San Mar 7-2-19'!C15, 'Autumnwood_Kings_Montrose 7-3 '!C15, 'Ken Lake 7-18'!C15, 'Car Wash 7-19'!C15)</f>
        <v>158</v>
      </c>
      <c r="D15">
        <f>SUM('San Mar 7-2-19'!D15, 'Autumnwood_Kings_Montrose 7-3 '!D15, 'Ken Lake 7-18'!D15, 'Car Wash 7-19'!D15)</f>
        <v>140</v>
      </c>
      <c r="E15">
        <f t="shared" si="0"/>
        <v>18</v>
      </c>
      <c r="F15" s="5">
        <f>E15/E19</f>
        <v>1.0563380281690141E-2</v>
      </c>
      <c r="I15">
        <f>SUM('San Mar 7-2-19'!I15, 'Autumnwood_Kings_Montrose 7-3 '!I15, 'Ken Lake 7-18'!H15, 'Car Wash 7-19'!H15)</f>
        <v>153</v>
      </c>
      <c r="J15">
        <f>SUM('San Mar 7-2-19'!J15, 'Autumnwood_Kings_Montrose 7-3 '!J15, 'Ken Lake 7-18'!I15, 'Car Wash 7-19'!I15)</f>
        <v>140</v>
      </c>
      <c r="K15">
        <f t="shared" si="1"/>
        <v>13</v>
      </c>
      <c r="L15" s="5">
        <f>K15/K19</f>
        <v>5.6374674761491758E-3</v>
      </c>
      <c r="O15">
        <f>SUM('San Mar 7-2-19'!I15, 'Autumnwood_Kings_Montrose 7-3 '!I15, 'Ken Lake 7-18'!H15, 'Car Wash 7-19'!M15)</f>
        <v>153</v>
      </c>
      <c r="P15">
        <f>SUM('San Mar 7-2-19'!J15, 'Autumnwood_Kings_Montrose 7-3 '!J15, 'Ken Lake 7-18'!I15, 'Car Wash 7-19'!N15)</f>
        <v>140</v>
      </c>
      <c r="Q15">
        <f t="shared" si="2"/>
        <v>13</v>
      </c>
      <c r="R15" s="5">
        <f>Q15/Q19</f>
        <v>6.5065065065065065E-3</v>
      </c>
    </row>
    <row r="16" spans="1:18" ht="15.75" x14ac:dyDescent="0.25">
      <c r="A16" s="10" t="s">
        <v>28</v>
      </c>
      <c r="B16" s="3" t="s">
        <v>29</v>
      </c>
      <c r="C16">
        <f>SUM('San Mar 7-2-19'!C16, 'Autumnwood_Kings_Montrose 7-3 '!C16, 'Ken Lake 7-18'!C16, 'Car Wash 7-19'!C16)</f>
        <v>0</v>
      </c>
      <c r="D16">
        <f>SUM('San Mar 7-2-19'!D16, 'Autumnwood_Kings_Montrose 7-3 '!D16, 'Ken Lake 7-18'!D16, 'Car Wash 7-19'!D16)</f>
        <v>0</v>
      </c>
      <c r="E16">
        <f t="shared" si="0"/>
        <v>0</v>
      </c>
      <c r="F16" s="5">
        <f>E16/E19</f>
        <v>0</v>
      </c>
      <c r="I16">
        <f>SUM('San Mar 7-2-19'!I16, 'Autumnwood_Kings_Montrose 7-3 '!I16, 'Ken Lake 7-18'!H16, 'Car Wash 7-19'!H16)</f>
        <v>0</v>
      </c>
      <c r="J16">
        <f>SUM('San Mar 7-2-19'!J16, 'Autumnwood_Kings_Montrose 7-3 '!J16, 'Ken Lake 7-18'!I16, 'Car Wash 7-19'!I16)</f>
        <v>0</v>
      </c>
      <c r="K16">
        <f t="shared" si="1"/>
        <v>0</v>
      </c>
      <c r="L16" s="5">
        <f>K16/K19</f>
        <v>0</v>
      </c>
      <c r="O16">
        <f>SUM('San Mar 7-2-19'!I16, 'Autumnwood_Kings_Montrose 7-3 '!I16, 'Ken Lake 7-18'!H16, 'Car Wash 7-19'!M16)</f>
        <v>0</v>
      </c>
      <c r="P16">
        <f>SUM('San Mar 7-2-19'!J16, 'Autumnwood_Kings_Montrose 7-3 '!J16, 'Ken Lake 7-18'!I16, 'Car Wash 7-19'!N16)</f>
        <v>0</v>
      </c>
      <c r="Q16">
        <f t="shared" si="2"/>
        <v>0</v>
      </c>
      <c r="R16" s="5">
        <f>Q16/Q19</f>
        <v>0</v>
      </c>
    </row>
    <row r="17" spans="1:18" ht="15.75" x14ac:dyDescent="0.25">
      <c r="A17" s="9" t="s">
        <v>30</v>
      </c>
      <c r="B17" s="2" t="s">
        <v>31</v>
      </c>
      <c r="C17">
        <f>SUM('San Mar 7-2-19'!C17, 'Autumnwood_Kings_Montrose 7-3 '!C17, 'Ken Lake 7-18'!C17, 'Car Wash 7-19'!C17)</f>
        <v>0</v>
      </c>
      <c r="D17">
        <f>SUM('San Mar 7-2-19'!D17, 'Autumnwood_Kings_Montrose 7-3 '!D17, 'Ken Lake 7-18'!D17, 'Car Wash 7-19'!D17)</f>
        <v>0</v>
      </c>
      <c r="E17">
        <f t="shared" si="0"/>
        <v>0</v>
      </c>
      <c r="F17" s="5">
        <f>E17/E19</f>
        <v>0</v>
      </c>
      <c r="I17">
        <f>SUM('San Mar 7-2-19'!I17, 'Autumnwood_Kings_Montrose 7-3 '!I17, 'Ken Lake 7-18'!H17, 'Car Wash 7-19'!H17)</f>
        <v>0</v>
      </c>
      <c r="J17">
        <f>SUM('San Mar 7-2-19'!J17, 'Autumnwood_Kings_Montrose 7-3 '!J17, 'Ken Lake 7-18'!I17, 'Car Wash 7-19'!I17)</f>
        <v>0</v>
      </c>
      <c r="K17">
        <f t="shared" si="1"/>
        <v>0</v>
      </c>
      <c r="L17" s="5">
        <f>K17/K19</f>
        <v>0</v>
      </c>
      <c r="O17">
        <f>SUM('San Mar 7-2-19'!I17, 'Autumnwood_Kings_Montrose 7-3 '!I17, 'Ken Lake 7-18'!H17, 'Car Wash 7-19'!M17)</f>
        <v>0</v>
      </c>
      <c r="P17">
        <f>SUM('San Mar 7-2-19'!J17, 'Autumnwood_Kings_Montrose 7-3 '!J17, 'Ken Lake 7-18'!I17, 'Car Wash 7-19'!N17)</f>
        <v>0</v>
      </c>
      <c r="Q17">
        <f t="shared" si="2"/>
        <v>0</v>
      </c>
      <c r="R17" s="5">
        <f>Q17/Q19</f>
        <v>0</v>
      </c>
    </row>
    <row r="18" spans="1:18" ht="42" customHeight="1" x14ac:dyDescent="0.25">
      <c r="A18" s="15" t="s">
        <v>32</v>
      </c>
      <c r="B18" s="4" t="s">
        <v>33</v>
      </c>
      <c r="C18">
        <f>SUM('San Mar 7-2-19'!C18, 'Autumnwood_Kings_Montrose 7-3 '!C18, 'Ken Lake 7-18'!C18, 'Car Wash 7-19'!C18)</f>
        <v>610</v>
      </c>
      <c r="D18">
        <f>SUM('San Mar 7-2-19'!D18, 'Autumnwood_Kings_Montrose 7-3 '!D18, 'Ken Lake 7-18'!D18, 'Car Wash 7-19'!D18)</f>
        <v>315</v>
      </c>
      <c r="E18">
        <f t="shared" si="0"/>
        <v>295</v>
      </c>
      <c r="F18" s="5">
        <f>E18/E19</f>
        <v>0.17312206572769953</v>
      </c>
      <c r="I18">
        <f>SUM('San Mar 7-2-19'!I18, 'Autumnwood_Kings_Montrose 7-3 '!I18, 'Ken Lake 7-18'!H18, 'Car Wash 7-19'!H18)</f>
        <v>984</v>
      </c>
      <c r="J18">
        <f>SUM('San Mar 7-2-19'!J18, 'Autumnwood_Kings_Montrose 7-3 '!J18, 'Ken Lake 7-18'!I18, 'Car Wash 7-19'!N18)</f>
        <v>350</v>
      </c>
      <c r="K18">
        <f t="shared" si="1"/>
        <v>634</v>
      </c>
      <c r="L18" s="5">
        <f>K18/K19</f>
        <v>0.27493495229835213</v>
      </c>
      <c r="O18">
        <f>SUM('San Mar 7-2-19'!I18, 'Autumnwood_Kings_Montrose 7-3 '!I18, 'Ken Lake 7-18'!H18, 'Car Wash 7-19'!M18)</f>
        <v>676</v>
      </c>
      <c r="P18">
        <f>SUM('San Mar 7-2-19'!J18, 'Autumnwood_Kings_Montrose 7-3 '!J18, 'Ken Lake 7-18'!I18, 'Car Wash 7-19'!N18)</f>
        <v>350</v>
      </c>
      <c r="Q18">
        <f t="shared" si="2"/>
        <v>326</v>
      </c>
      <c r="R18" s="5">
        <f>Q18/Q19</f>
        <v>0.16316316316316315</v>
      </c>
    </row>
    <row r="19" spans="1:18" x14ac:dyDescent="0.25">
      <c r="C19">
        <f>SUM(C4:C18)</f>
        <v>3935</v>
      </c>
      <c r="D19">
        <f>SUM(D4:D18)</f>
        <v>2231</v>
      </c>
      <c r="E19">
        <f>SUM(E4:E18)</f>
        <v>1704</v>
      </c>
      <c r="F19" s="6">
        <f>SUM(F4:F18)</f>
        <v>0.99999999999999989</v>
      </c>
      <c r="I19">
        <f>SUM(I4:I18)</f>
        <v>4966</v>
      </c>
      <c r="J19">
        <f>SUM(J4:J18)</f>
        <v>2660</v>
      </c>
      <c r="K19">
        <f>SUM(K4:K18)</f>
        <v>2306</v>
      </c>
      <c r="L19" s="6">
        <f>SUM(L4:L18)</f>
        <v>0.99999999999999978</v>
      </c>
      <c r="O19">
        <f>SUM(O4:O18)</f>
        <v>4658</v>
      </c>
      <c r="P19">
        <f>SUM(P4:P18)</f>
        <v>2660</v>
      </c>
      <c r="Q19">
        <f>SUM(Q4:Q18)</f>
        <v>1998</v>
      </c>
      <c r="R19" s="6">
        <f>SUM(R4:R18)</f>
        <v>1</v>
      </c>
    </row>
    <row r="24" spans="1:18" ht="15.75" x14ac:dyDescent="0.25">
      <c r="A24" s="7" t="s">
        <v>40</v>
      </c>
      <c r="B24" s="3" t="s">
        <v>34</v>
      </c>
      <c r="C24">
        <f>SUM(C4+C5+C8)</f>
        <v>1378</v>
      </c>
      <c r="D24">
        <f>SUM(D4+D5+D8)</f>
        <v>675</v>
      </c>
      <c r="E24">
        <f>C24-D24</f>
        <v>703</v>
      </c>
      <c r="F24" s="5">
        <f>E24/E29</f>
        <v>0.41255868544600938</v>
      </c>
      <c r="I24">
        <f>SUM(I4+I5+I8)</f>
        <v>1905</v>
      </c>
      <c r="J24">
        <f>SUM(J4+J5+J8)</f>
        <v>945</v>
      </c>
      <c r="K24">
        <f>I24-J24</f>
        <v>960</v>
      </c>
      <c r="L24" s="5">
        <f>K24/K29</f>
        <v>0.4163052905464007</v>
      </c>
      <c r="O24">
        <f>SUM(O4+O5+O8)</f>
        <v>1905</v>
      </c>
      <c r="P24">
        <f>SUM(P4+P5+P8)</f>
        <v>945</v>
      </c>
      <c r="Q24">
        <f>O24-P24</f>
        <v>960</v>
      </c>
      <c r="R24" s="5">
        <f>Q24/Q29</f>
        <v>0.48048048048048048</v>
      </c>
    </row>
    <row r="25" spans="1:18" ht="15.75" x14ac:dyDescent="0.25">
      <c r="A25" s="10" t="s">
        <v>41</v>
      </c>
      <c r="B25" s="3" t="s">
        <v>9</v>
      </c>
      <c r="C25">
        <f>SUM(C6+C7+C16+C17)</f>
        <v>470</v>
      </c>
      <c r="D25">
        <f>SUM(D6+D7+D16+D17)</f>
        <v>415</v>
      </c>
      <c r="E25">
        <f>C25-D25</f>
        <v>55</v>
      </c>
      <c r="F25" s="5">
        <f>E25/E29</f>
        <v>3.227699530516432E-2</v>
      </c>
      <c r="I25">
        <f>SUM(I6+I7+I16+I17)</f>
        <v>501</v>
      </c>
      <c r="J25">
        <f>SUM(J6+J7+J16+J17)</f>
        <v>385</v>
      </c>
      <c r="K25">
        <f>I25-J25</f>
        <v>116</v>
      </c>
      <c r="L25" s="5">
        <f>K25/K29</f>
        <v>5.0303555941023419E-2</v>
      </c>
      <c r="O25">
        <f>SUM(O6+O7+O16+O17)</f>
        <v>501</v>
      </c>
      <c r="P25">
        <f>SUM(P6+P7+P16+P17)</f>
        <v>385</v>
      </c>
      <c r="Q25">
        <f>O25-P25</f>
        <v>116</v>
      </c>
      <c r="R25" s="5">
        <f>Q25/Q29</f>
        <v>5.8058058058058061E-2</v>
      </c>
    </row>
    <row r="26" spans="1:18" ht="15.75" x14ac:dyDescent="0.25">
      <c r="A26" s="11" t="s">
        <v>42</v>
      </c>
      <c r="B26" s="2" t="s">
        <v>15</v>
      </c>
      <c r="C26">
        <f>C9</f>
        <v>702</v>
      </c>
      <c r="D26">
        <f>D9</f>
        <v>140</v>
      </c>
      <c r="E26">
        <f>C26-D26</f>
        <v>562</v>
      </c>
      <c r="F26" s="5">
        <f>E26/E29</f>
        <v>0.32981220657276994</v>
      </c>
      <c r="I26">
        <f>I9</f>
        <v>587</v>
      </c>
      <c r="J26">
        <f>J9</f>
        <v>140</v>
      </c>
      <c r="K26">
        <f>I26-J26</f>
        <v>447</v>
      </c>
      <c r="L26" s="5">
        <f>K26/K29</f>
        <v>0.19384215091066781</v>
      </c>
      <c r="O26">
        <f>O9</f>
        <v>587</v>
      </c>
      <c r="P26">
        <f>P9</f>
        <v>140</v>
      </c>
      <c r="Q26">
        <f>O26-P26</f>
        <v>447</v>
      </c>
      <c r="R26" s="5">
        <f>Q26/Q29</f>
        <v>0.22372372372372373</v>
      </c>
    </row>
    <row r="27" spans="1:18" ht="15.75" x14ac:dyDescent="0.25">
      <c r="A27" s="12" t="s">
        <v>43</v>
      </c>
      <c r="B27" s="3" t="s">
        <v>17</v>
      </c>
      <c r="C27">
        <f>SUM(C10+C11+C12+C13+C15)</f>
        <v>677</v>
      </c>
      <c r="D27">
        <f>SUM(D10+D11+D12+D13+D15)</f>
        <v>590</v>
      </c>
      <c r="E27">
        <f>C27-D27</f>
        <v>87</v>
      </c>
      <c r="F27" s="5">
        <f>E27/E29</f>
        <v>5.1056338028169015E-2</v>
      </c>
      <c r="I27">
        <f>SUM(I10+I11+I12+I13+I15)</f>
        <v>953</v>
      </c>
      <c r="J27">
        <f>SUM(J10+J11+J12+J13+J15)</f>
        <v>805</v>
      </c>
      <c r="K27">
        <f>I27-J27</f>
        <v>148</v>
      </c>
      <c r="L27" s="5">
        <f>K27/K29</f>
        <v>6.4180398959236773E-2</v>
      </c>
      <c r="O27">
        <f>SUM(O10+O11+O12+O13+O15)</f>
        <v>953</v>
      </c>
      <c r="P27">
        <f>SUM(P10+P11+P12+P13+P15)</f>
        <v>805</v>
      </c>
      <c r="Q27">
        <f>O27-P27</f>
        <v>148</v>
      </c>
      <c r="R27" s="5">
        <f>Q27/Q29</f>
        <v>7.407407407407407E-2</v>
      </c>
    </row>
    <row r="28" spans="1:18" ht="46.5" customHeight="1" x14ac:dyDescent="0.25">
      <c r="A28" s="15" t="s">
        <v>32</v>
      </c>
      <c r="B28" s="4" t="s">
        <v>33</v>
      </c>
      <c r="C28">
        <f>SUM(C14+C18)</f>
        <v>708</v>
      </c>
      <c r="D28">
        <f>SUM(D14+D18)</f>
        <v>411</v>
      </c>
      <c r="E28">
        <f>C28-D28</f>
        <v>297</v>
      </c>
      <c r="F28" s="5">
        <f>E28/E29</f>
        <v>0.17429577464788731</v>
      </c>
      <c r="I28">
        <f>SUM(I14+I18)</f>
        <v>1020</v>
      </c>
      <c r="J28">
        <f>SUM(J14+J18)</f>
        <v>385</v>
      </c>
      <c r="K28">
        <f>I28-J28</f>
        <v>635</v>
      </c>
      <c r="L28" s="5">
        <f>K28/K29</f>
        <v>0.27536860364267129</v>
      </c>
      <c r="O28">
        <f>SUM(O14+O18)</f>
        <v>712</v>
      </c>
      <c r="P28">
        <f>SUM(P14+P18)</f>
        <v>385</v>
      </c>
      <c r="Q28">
        <f>O28-P28</f>
        <v>327</v>
      </c>
      <c r="R28" s="5">
        <f>Q28/Q29</f>
        <v>0.16366366366366367</v>
      </c>
    </row>
    <row r="29" spans="1:18" x14ac:dyDescent="0.25">
      <c r="C29">
        <f>SUM(C24:C28)</f>
        <v>3935</v>
      </c>
      <c r="D29">
        <f>SUM(D24:D28)</f>
        <v>2231</v>
      </c>
      <c r="E29">
        <f>SUM(E24:E28)</f>
        <v>1704</v>
      </c>
      <c r="F29" s="6">
        <f>SUM(F24:F28)</f>
        <v>1</v>
      </c>
      <c r="I29">
        <f>SUM(I24:I28)</f>
        <v>4966</v>
      </c>
      <c r="J29">
        <f>SUM(J24:J28)</f>
        <v>2660</v>
      </c>
      <c r="K29">
        <f>SUM(K24:K28)</f>
        <v>2306</v>
      </c>
      <c r="L29" s="6">
        <f>SUM(L24:L28)</f>
        <v>1</v>
      </c>
      <c r="O29">
        <f>SUM(O24:O28)</f>
        <v>4658</v>
      </c>
      <c r="P29">
        <f>SUM(P24:P28)</f>
        <v>2660</v>
      </c>
      <c r="Q29">
        <f>SUM(Q24:Q28)</f>
        <v>1998</v>
      </c>
      <c r="R29" s="6">
        <f>SUM(R24:R28)</f>
        <v>1</v>
      </c>
    </row>
  </sheetData>
  <mergeCells count="2">
    <mergeCell ref="C1:F1"/>
    <mergeCell ref="O1:R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9" workbookViewId="0">
      <selection activeCell="N23" sqref="N23"/>
    </sheetView>
  </sheetViews>
  <sheetFormatPr defaultRowHeight="15" x14ac:dyDescent="0.25"/>
  <cols>
    <col min="1" max="1" width="47.5703125" bestFit="1" customWidth="1"/>
    <col min="2" max="2" width="48.5703125" bestFit="1" customWidth="1"/>
  </cols>
  <sheetData>
    <row r="1" spans="1:12" x14ac:dyDescent="0.25">
      <c r="A1" t="s">
        <v>36</v>
      </c>
      <c r="C1" s="18">
        <v>43648</v>
      </c>
      <c r="D1" s="18"/>
      <c r="E1" s="18"/>
      <c r="F1" s="18"/>
      <c r="I1" s="18">
        <v>43732</v>
      </c>
      <c r="J1" s="18"/>
      <c r="K1" s="18"/>
      <c r="L1" s="18"/>
    </row>
    <row r="2" spans="1:12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35</v>
      </c>
      <c r="I2" t="s">
        <v>2</v>
      </c>
      <c r="J2" t="s">
        <v>3</v>
      </c>
      <c r="K2" t="s">
        <v>4</v>
      </c>
      <c r="L2" t="s">
        <v>35</v>
      </c>
    </row>
    <row r="3" spans="1:12" ht="15.75" x14ac:dyDescent="0.25">
      <c r="A3" s="1"/>
      <c r="B3" s="2"/>
    </row>
    <row r="4" spans="1:12" ht="15.75" x14ac:dyDescent="0.25">
      <c r="A4" s="7" t="s">
        <v>5</v>
      </c>
      <c r="B4" s="3" t="s">
        <v>34</v>
      </c>
      <c r="C4">
        <v>128</v>
      </c>
      <c r="D4">
        <v>70</v>
      </c>
      <c r="E4">
        <f>C4-D4</f>
        <v>58</v>
      </c>
      <c r="F4" s="5">
        <f>E4/E19</f>
        <v>0.21641791044776118</v>
      </c>
      <c r="I4">
        <v>224</v>
      </c>
      <c r="J4">
        <v>70</v>
      </c>
      <c r="K4">
        <f>I4-J4</f>
        <v>154</v>
      </c>
      <c r="L4" s="5">
        <f>K4/K19</f>
        <v>0.28308823529411764</v>
      </c>
    </row>
    <row r="5" spans="1:12" ht="15.75" x14ac:dyDescent="0.25">
      <c r="A5" s="8" t="s">
        <v>6</v>
      </c>
      <c r="B5" s="2" t="s">
        <v>7</v>
      </c>
      <c r="C5">
        <v>64</v>
      </c>
      <c r="D5">
        <v>35</v>
      </c>
      <c r="E5">
        <f t="shared" ref="E5:E18" si="0">C5-D5</f>
        <v>29</v>
      </c>
      <c r="F5" s="5">
        <f>E5/E19</f>
        <v>0.10820895522388059</v>
      </c>
      <c r="I5">
        <v>236</v>
      </c>
      <c r="J5">
        <v>140</v>
      </c>
      <c r="K5">
        <f t="shared" ref="K5:K18" si="1">I5-J5</f>
        <v>96</v>
      </c>
      <c r="L5" s="5">
        <f>K5/K19</f>
        <v>0.17647058823529413</v>
      </c>
    </row>
    <row r="6" spans="1:12" ht="15.75" x14ac:dyDescent="0.25">
      <c r="A6" s="10" t="s">
        <v>8</v>
      </c>
      <c r="B6" s="3" t="s">
        <v>9</v>
      </c>
      <c r="C6">
        <v>47</v>
      </c>
      <c r="D6">
        <v>40</v>
      </c>
      <c r="E6">
        <f t="shared" si="0"/>
        <v>7</v>
      </c>
      <c r="F6" s="5">
        <f>E6/E19</f>
        <v>2.6119402985074626E-2</v>
      </c>
      <c r="I6">
        <v>75</v>
      </c>
      <c r="J6">
        <v>70</v>
      </c>
      <c r="K6">
        <f t="shared" si="1"/>
        <v>5</v>
      </c>
      <c r="L6" s="5">
        <f>K6/K19</f>
        <v>9.1911764705882356E-3</v>
      </c>
    </row>
    <row r="7" spans="1:12" ht="15.75" x14ac:dyDescent="0.25">
      <c r="A7" s="10" t="s">
        <v>10</v>
      </c>
      <c r="B7" s="3" t="s">
        <v>11</v>
      </c>
      <c r="C7">
        <v>41</v>
      </c>
      <c r="D7">
        <v>35</v>
      </c>
      <c r="E7">
        <f t="shared" si="0"/>
        <v>6</v>
      </c>
      <c r="F7" s="5">
        <f>E7/E19</f>
        <v>2.2388059701492536E-2</v>
      </c>
      <c r="I7">
        <v>45</v>
      </c>
      <c r="J7">
        <v>35</v>
      </c>
      <c r="K7">
        <f t="shared" si="1"/>
        <v>10</v>
      </c>
      <c r="L7" s="5">
        <f>K7/K19</f>
        <v>1.8382352941176471E-2</v>
      </c>
    </row>
    <row r="8" spans="1:12" ht="15.75" x14ac:dyDescent="0.25">
      <c r="A8" s="7" t="s">
        <v>12</v>
      </c>
      <c r="B8" s="3" t="s">
        <v>13</v>
      </c>
      <c r="C8">
        <v>45</v>
      </c>
      <c r="D8">
        <v>35</v>
      </c>
      <c r="E8">
        <f t="shared" si="0"/>
        <v>10</v>
      </c>
      <c r="F8" s="5">
        <f>E8/E19</f>
        <v>3.7313432835820892E-2</v>
      </c>
      <c r="I8">
        <v>55</v>
      </c>
      <c r="J8">
        <v>35</v>
      </c>
      <c r="K8">
        <f t="shared" si="1"/>
        <v>20</v>
      </c>
      <c r="L8" s="5">
        <f>K8/K19</f>
        <v>3.6764705882352942E-2</v>
      </c>
    </row>
    <row r="9" spans="1:12" ht="15.75" x14ac:dyDescent="0.25">
      <c r="A9" s="11" t="s">
        <v>14</v>
      </c>
      <c r="B9" s="2" t="s">
        <v>15</v>
      </c>
      <c r="C9">
        <v>65</v>
      </c>
      <c r="D9">
        <v>35</v>
      </c>
      <c r="E9">
        <f t="shared" si="0"/>
        <v>30</v>
      </c>
      <c r="F9" s="5">
        <f>E9/E19</f>
        <v>0.11194029850746269</v>
      </c>
      <c r="I9">
        <v>116</v>
      </c>
      <c r="J9">
        <v>35</v>
      </c>
      <c r="K9">
        <f t="shared" si="1"/>
        <v>81</v>
      </c>
      <c r="L9" s="5">
        <f>K9/K19</f>
        <v>0.14889705882352941</v>
      </c>
    </row>
    <row r="10" spans="1:12" ht="15.75" x14ac:dyDescent="0.25">
      <c r="A10" s="12" t="s">
        <v>16</v>
      </c>
      <c r="B10" s="3" t="s">
        <v>17</v>
      </c>
      <c r="C10">
        <v>48</v>
      </c>
      <c r="D10">
        <v>40</v>
      </c>
      <c r="E10">
        <f t="shared" si="0"/>
        <v>8</v>
      </c>
      <c r="F10" s="5">
        <f>E10/E19</f>
        <v>2.9850746268656716E-2</v>
      </c>
      <c r="I10">
        <v>85</v>
      </c>
      <c r="J10">
        <v>70</v>
      </c>
      <c r="K10">
        <f t="shared" si="1"/>
        <v>15</v>
      </c>
      <c r="L10" s="5">
        <f>K10/K19</f>
        <v>2.7573529411764705E-2</v>
      </c>
    </row>
    <row r="11" spans="1:12" ht="15.75" x14ac:dyDescent="0.25">
      <c r="A11" s="12" t="s">
        <v>18</v>
      </c>
      <c r="B11" s="3" t="s">
        <v>19</v>
      </c>
      <c r="C11">
        <v>51</v>
      </c>
      <c r="D11">
        <v>50</v>
      </c>
      <c r="E11">
        <f t="shared" si="0"/>
        <v>1</v>
      </c>
      <c r="F11" s="5">
        <f>E11/E19</f>
        <v>3.7313432835820895E-3</v>
      </c>
      <c r="I11">
        <v>40</v>
      </c>
      <c r="J11">
        <v>35</v>
      </c>
      <c r="K11">
        <f t="shared" si="1"/>
        <v>5</v>
      </c>
      <c r="L11" s="5">
        <f>K11/K19</f>
        <v>9.1911764705882356E-3</v>
      </c>
    </row>
    <row r="12" spans="1:12" ht="15.75" x14ac:dyDescent="0.25">
      <c r="A12" s="12" t="s">
        <v>20</v>
      </c>
      <c r="B12" s="3" t="s">
        <v>21</v>
      </c>
      <c r="C12">
        <v>41</v>
      </c>
      <c r="D12">
        <v>35</v>
      </c>
      <c r="E12">
        <f t="shared" si="0"/>
        <v>6</v>
      </c>
      <c r="F12" s="5">
        <f>E12/E19</f>
        <v>2.2388059701492536E-2</v>
      </c>
      <c r="I12">
        <v>38</v>
      </c>
      <c r="J12">
        <v>35</v>
      </c>
      <c r="K12">
        <f t="shared" si="1"/>
        <v>3</v>
      </c>
      <c r="L12" s="5">
        <f>K12/K19</f>
        <v>5.5147058823529415E-3</v>
      </c>
    </row>
    <row r="13" spans="1:12" ht="15.75" x14ac:dyDescent="0.25">
      <c r="A13" s="13" t="s">
        <v>22</v>
      </c>
      <c r="B13" s="2" t="s">
        <v>23</v>
      </c>
      <c r="C13">
        <v>0</v>
      </c>
      <c r="D13">
        <v>0</v>
      </c>
      <c r="E13">
        <f t="shared" si="0"/>
        <v>0</v>
      </c>
      <c r="F13" s="5">
        <f>E13/E19</f>
        <v>0</v>
      </c>
      <c r="I13">
        <v>37</v>
      </c>
      <c r="J13">
        <v>35</v>
      </c>
      <c r="K13">
        <f t="shared" si="1"/>
        <v>2</v>
      </c>
      <c r="L13" s="5">
        <f>K13/K19</f>
        <v>3.6764705882352941E-3</v>
      </c>
    </row>
    <row r="14" spans="1:12" ht="15.75" x14ac:dyDescent="0.25">
      <c r="A14" s="14" t="s">
        <v>24</v>
      </c>
      <c r="B14" s="3" t="s">
        <v>25</v>
      </c>
      <c r="C14">
        <v>49</v>
      </c>
      <c r="D14">
        <v>48</v>
      </c>
      <c r="E14">
        <f t="shared" si="0"/>
        <v>1</v>
      </c>
      <c r="F14" s="5">
        <f>E14/E19</f>
        <v>3.7313432835820895E-3</v>
      </c>
      <c r="I14">
        <v>0</v>
      </c>
      <c r="J14">
        <v>0</v>
      </c>
      <c r="K14">
        <f t="shared" si="1"/>
        <v>0</v>
      </c>
      <c r="L14" s="5">
        <f>K14/K19</f>
        <v>0</v>
      </c>
    </row>
    <row r="15" spans="1:12" ht="15.75" x14ac:dyDescent="0.25">
      <c r="A15" s="13" t="s">
        <v>26</v>
      </c>
      <c r="B15" s="2" t="s">
        <v>27</v>
      </c>
      <c r="C15">
        <v>40</v>
      </c>
      <c r="D15">
        <v>35</v>
      </c>
      <c r="E15">
        <f t="shared" si="0"/>
        <v>5</v>
      </c>
      <c r="F15" s="5">
        <f>E15/E19</f>
        <v>1.8656716417910446E-2</v>
      </c>
      <c r="I15">
        <v>37</v>
      </c>
      <c r="J15">
        <v>35</v>
      </c>
      <c r="K15">
        <f t="shared" si="1"/>
        <v>2</v>
      </c>
      <c r="L15" s="5">
        <f>K15/K19</f>
        <v>3.6764705882352941E-3</v>
      </c>
    </row>
    <row r="16" spans="1:12" ht="15.75" x14ac:dyDescent="0.25">
      <c r="A16" s="10" t="s">
        <v>28</v>
      </c>
      <c r="B16" s="3" t="s">
        <v>29</v>
      </c>
      <c r="C16">
        <v>0</v>
      </c>
      <c r="D16">
        <v>0</v>
      </c>
      <c r="E16">
        <f t="shared" si="0"/>
        <v>0</v>
      </c>
      <c r="F16" s="5">
        <f>E16/E19</f>
        <v>0</v>
      </c>
      <c r="I16">
        <v>0</v>
      </c>
      <c r="J16">
        <v>0</v>
      </c>
      <c r="K16">
        <f t="shared" si="1"/>
        <v>0</v>
      </c>
      <c r="L16" s="5">
        <f>K16/K19</f>
        <v>0</v>
      </c>
    </row>
    <row r="17" spans="1:12" ht="15.75" x14ac:dyDescent="0.25">
      <c r="A17" s="9" t="s">
        <v>30</v>
      </c>
      <c r="B17" s="2" t="s">
        <v>31</v>
      </c>
      <c r="C17">
        <v>0</v>
      </c>
      <c r="D17">
        <v>0</v>
      </c>
      <c r="E17">
        <f t="shared" si="0"/>
        <v>0</v>
      </c>
      <c r="F17" s="5">
        <f>E17/E19</f>
        <v>0</v>
      </c>
      <c r="I17">
        <v>0</v>
      </c>
      <c r="J17">
        <v>0</v>
      </c>
      <c r="K17">
        <f t="shared" si="1"/>
        <v>0</v>
      </c>
      <c r="L17" s="5">
        <f>K17/K19</f>
        <v>0</v>
      </c>
    </row>
    <row r="18" spans="1:12" ht="38.25" x14ac:dyDescent="0.25">
      <c r="A18" s="15" t="s">
        <v>32</v>
      </c>
      <c r="B18" s="4" t="s">
        <v>33</v>
      </c>
      <c r="C18">
        <v>247</v>
      </c>
      <c r="D18">
        <v>140</v>
      </c>
      <c r="E18">
        <f t="shared" si="0"/>
        <v>107</v>
      </c>
      <c r="F18" s="5">
        <f>E18/E19</f>
        <v>0.39925373134328357</v>
      </c>
      <c r="I18">
        <v>291</v>
      </c>
      <c r="J18">
        <v>140</v>
      </c>
      <c r="K18">
        <f t="shared" si="1"/>
        <v>151</v>
      </c>
      <c r="L18" s="5">
        <f>K18/K19</f>
        <v>0.27757352941176472</v>
      </c>
    </row>
    <row r="19" spans="1:12" x14ac:dyDescent="0.25">
      <c r="C19">
        <f>SUM(C4:C18)</f>
        <v>866</v>
      </c>
      <c r="D19">
        <f>SUM(D4:D18)</f>
        <v>598</v>
      </c>
      <c r="E19">
        <f>SUM(E4:E18)</f>
        <v>268</v>
      </c>
      <c r="F19" s="6">
        <f>SUM(F4:F18)</f>
        <v>0.99999999999999989</v>
      </c>
      <c r="I19">
        <f>SUM(I4:I18)</f>
        <v>1279</v>
      </c>
      <c r="J19">
        <f>SUM(J4:J18)</f>
        <v>735</v>
      </c>
      <c r="K19">
        <f>SUM(K4:K18)</f>
        <v>544</v>
      </c>
      <c r="L19" s="6">
        <f>SUM(L4:L18)</f>
        <v>1</v>
      </c>
    </row>
    <row r="24" spans="1:12" ht="15.75" x14ac:dyDescent="0.25">
      <c r="A24" s="7" t="s">
        <v>40</v>
      </c>
      <c r="B24" s="3" t="s">
        <v>34</v>
      </c>
      <c r="C24">
        <f>SUM(C4+C5+C8)</f>
        <v>237</v>
      </c>
      <c r="D24">
        <f>SUM(D4+D5+D8)</f>
        <v>140</v>
      </c>
      <c r="E24">
        <f>C24-D24</f>
        <v>97</v>
      </c>
      <c r="F24" s="5">
        <f>E24/E29</f>
        <v>0.36194029850746268</v>
      </c>
      <c r="I24">
        <f>SUM(I4+I5+I8)</f>
        <v>515</v>
      </c>
      <c r="J24">
        <f>SUM(J4+J5+J8)</f>
        <v>245</v>
      </c>
      <c r="K24">
        <f>I24-J24</f>
        <v>270</v>
      </c>
      <c r="L24" s="5">
        <f>K24/K29</f>
        <v>0.49632352941176472</v>
      </c>
    </row>
    <row r="25" spans="1:12" ht="15.75" x14ac:dyDescent="0.25">
      <c r="A25" s="10" t="s">
        <v>41</v>
      </c>
      <c r="B25" s="3" t="s">
        <v>9</v>
      </c>
      <c r="C25">
        <f>SUM(C6+C7+C16+C17)</f>
        <v>88</v>
      </c>
      <c r="D25">
        <f>SUM(D6+D7+D16+D17)</f>
        <v>75</v>
      </c>
      <c r="E25">
        <f>C25-D25</f>
        <v>13</v>
      </c>
      <c r="F25" s="5">
        <f>E25/E29</f>
        <v>4.8507462686567165E-2</v>
      </c>
      <c r="I25">
        <f>SUM(I6+I7+I16+I17)</f>
        <v>120</v>
      </c>
      <c r="J25">
        <f>SUM(J6+J7+J16+J17)</f>
        <v>105</v>
      </c>
      <c r="K25">
        <f>I25-J25</f>
        <v>15</v>
      </c>
      <c r="L25" s="5">
        <f>K25/K29</f>
        <v>2.7573529411764705E-2</v>
      </c>
    </row>
    <row r="26" spans="1:12" ht="15.75" x14ac:dyDescent="0.25">
      <c r="A26" s="11" t="s">
        <v>42</v>
      </c>
      <c r="B26" s="2" t="s">
        <v>15</v>
      </c>
      <c r="C26">
        <v>65</v>
      </c>
      <c r="D26">
        <v>35</v>
      </c>
      <c r="E26">
        <f>C26-D26</f>
        <v>30</v>
      </c>
      <c r="F26" s="5">
        <f>E26/E29</f>
        <v>0.11194029850746269</v>
      </c>
      <c r="I26">
        <v>116</v>
      </c>
      <c r="J26">
        <v>35</v>
      </c>
      <c r="K26">
        <f>I26-J26</f>
        <v>81</v>
      </c>
      <c r="L26" s="5">
        <f>K26/K29</f>
        <v>0.14889705882352941</v>
      </c>
    </row>
    <row r="27" spans="1:12" ht="15.75" x14ac:dyDescent="0.25">
      <c r="A27" s="12" t="s">
        <v>43</v>
      </c>
      <c r="B27" s="3" t="s">
        <v>17</v>
      </c>
      <c r="C27">
        <f>SUM(C10+C11+C12+C13+C15)</f>
        <v>180</v>
      </c>
      <c r="D27">
        <f>SUM(D10+D11+D12+D13+D15)</f>
        <v>160</v>
      </c>
      <c r="E27">
        <f>C27-D27</f>
        <v>20</v>
      </c>
      <c r="F27" s="5">
        <f>E27/E29</f>
        <v>7.4626865671641784E-2</v>
      </c>
      <c r="I27">
        <f>SUM(I10+I11+I12+I13+I15)</f>
        <v>237</v>
      </c>
      <c r="J27">
        <f>SUM(J10+J11+J12+J13+J15)</f>
        <v>210</v>
      </c>
      <c r="K27">
        <f>I27-J27</f>
        <v>27</v>
      </c>
      <c r="L27" s="5">
        <f>K27/K29</f>
        <v>4.9632352941176468E-2</v>
      </c>
    </row>
    <row r="28" spans="1:12" ht="38.25" x14ac:dyDescent="0.25">
      <c r="A28" s="15" t="s">
        <v>32</v>
      </c>
      <c r="B28" s="4" t="s">
        <v>33</v>
      </c>
      <c r="C28">
        <f>SUM(C14+C18)</f>
        <v>296</v>
      </c>
      <c r="D28">
        <f>SUM(D14+D18)</f>
        <v>188</v>
      </c>
      <c r="E28">
        <f>C28-D28</f>
        <v>108</v>
      </c>
      <c r="F28" s="5">
        <f>E28/E29</f>
        <v>0.40298507462686567</v>
      </c>
      <c r="I28">
        <f>SUM(I14+I18)</f>
        <v>291</v>
      </c>
      <c r="J28">
        <f>SUM(J14+J18)</f>
        <v>140</v>
      </c>
      <c r="K28">
        <f>I28-J28</f>
        <v>151</v>
      </c>
      <c r="L28" s="5">
        <f>K28/K29</f>
        <v>0.27757352941176472</v>
      </c>
    </row>
    <row r="29" spans="1:12" x14ac:dyDescent="0.25">
      <c r="C29">
        <f>SUM(C24:C28)</f>
        <v>866</v>
      </c>
      <c r="D29">
        <f>SUM(D24:D28)</f>
        <v>598</v>
      </c>
      <c r="E29">
        <f>SUM(E24:E28)</f>
        <v>268</v>
      </c>
      <c r="F29" s="6">
        <f>SUM(F24:F28)</f>
        <v>1</v>
      </c>
      <c r="I29">
        <f>SUM(I24:I28)</f>
        <v>1279</v>
      </c>
      <c r="J29">
        <f>SUM(J24:J28)</f>
        <v>735</v>
      </c>
      <c r="K29">
        <f>SUM(K24:K28)</f>
        <v>544</v>
      </c>
      <c r="L29" s="6">
        <f>SUM(L24:L28)</f>
        <v>1</v>
      </c>
    </row>
  </sheetData>
  <mergeCells count="2">
    <mergeCell ref="C1:F1"/>
    <mergeCell ref="I1:L1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6" workbookViewId="0">
      <selection activeCell="B45" sqref="B45"/>
    </sheetView>
  </sheetViews>
  <sheetFormatPr defaultRowHeight="15" x14ac:dyDescent="0.25"/>
  <cols>
    <col min="1" max="1" width="47.5703125" bestFit="1" customWidth="1"/>
    <col min="2" max="2" width="48.5703125" bestFit="1" customWidth="1"/>
  </cols>
  <sheetData>
    <row r="1" spans="1:12" x14ac:dyDescent="0.25">
      <c r="A1" t="s">
        <v>37</v>
      </c>
      <c r="C1" s="18">
        <v>43649</v>
      </c>
      <c r="D1" s="19"/>
      <c r="E1" s="19"/>
      <c r="F1" s="19"/>
      <c r="I1" s="18">
        <v>43733</v>
      </c>
      <c r="J1" s="19"/>
      <c r="K1" s="19"/>
      <c r="L1" s="19"/>
    </row>
    <row r="2" spans="1:12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35</v>
      </c>
      <c r="I2" t="s">
        <v>2</v>
      </c>
      <c r="J2" t="s">
        <v>3</v>
      </c>
      <c r="K2" t="s">
        <v>4</v>
      </c>
      <c r="L2" t="s">
        <v>35</v>
      </c>
    </row>
    <row r="3" spans="1:12" ht="15.75" x14ac:dyDescent="0.25">
      <c r="A3" s="1"/>
      <c r="B3" s="2"/>
    </row>
    <row r="4" spans="1:12" ht="15.75" x14ac:dyDescent="0.25">
      <c r="A4" s="7" t="s">
        <v>5</v>
      </c>
      <c r="B4" s="3" t="s">
        <v>34</v>
      </c>
      <c r="C4">
        <v>377</v>
      </c>
      <c r="D4">
        <v>140</v>
      </c>
      <c r="E4">
        <f>C4-D4</f>
        <v>237</v>
      </c>
      <c r="F4" s="5">
        <f>E4/E19</f>
        <v>0.48367346938775513</v>
      </c>
      <c r="I4">
        <v>277</v>
      </c>
      <c r="J4">
        <v>105</v>
      </c>
      <c r="K4">
        <f>I4-J4</f>
        <v>172</v>
      </c>
      <c r="L4" s="5">
        <f>K4/K19</f>
        <v>0.3510204081632653</v>
      </c>
    </row>
    <row r="5" spans="1:12" ht="15.75" x14ac:dyDescent="0.25">
      <c r="A5" s="8" t="s">
        <v>6</v>
      </c>
      <c r="B5" s="2" t="s">
        <v>7</v>
      </c>
      <c r="C5">
        <v>142</v>
      </c>
      <c r="D5">
        <v>70</v>
      </c>
      <c r="E5">
        <f t="shared" ref="E5:E18" si="0">C5-D5</f>
        <v>72</v>
      </c>
      <c r="F5" s="5">
        <f>E5/E19</f>
        <v>0.14693877551020409</v>
      </c>
      <c r="I5">
        <v>193</v>
      </c>
      <c r="J5">
        <v>105</v>
      </c>
      <c r="K5">
        <f t="shared" ref="K5:K18" si="1">I5-J5</f>
        <v>88</v>
      </c>
      <c r="L5" s="5">
        <f>K5/K19</f>
        <v>0.17959183673469387</v>
      </c>
    </row>
    <row r="6" spans="1:12" ht="15.75" x14ac:dyDescent="0.25">
      <c r="A6" s="10" t="s">
        <v>8</v>
      </c>
      <c r="B6" s="3" t="s">
        <v>9</v>
      </c>
      <c r="C6">
        <v>96</v>
      </c>
      <c r="D6">
        <v>90</v>
      </c>
      <c r="E6">
        <f t="shared" si="0"/>
        <v>6</v>
      </c>
      <c r="F6" s="5">
        <f>E6/E19</f>
        <v>1.2244897959183673E-2</v>
      </c>
      <c r="I6">
        <v>85</v>
      </c>
      <c r="J6">
        <v>70</v>
      </c>
      <c r="K6">
        <f t="shared" si="1"/>
        <v>15</v>
      </c>
      <c r="L6" s="5">
        <f>K6/K19</f>
        <v>3.0612244897959183E-2</v>
      </c>
    </row>
    <row r="7" spans="1:12" ht="15.75" x14ac:dyDescent="0.25">
      <c r="A7" s="10" t="s">
        <v>10</v>
      </c>
      <c r="B7" s="3" t="s">
        <v>11</v>
      </c>
      <c r="C7">
        <v>82</v>
      </c>
      <c r="D7">
        <v>70</v>
      </c>
      <c r="E7">
        <f t="shared" si="0"/>
        <v>12</v>
      </c>
      <c r="F7" s="5">
        <f>E7/E19</f>
        <v>2.4489795918367346E-2</v>
      </c>
      <c r="I7">
        <v>50</v>
      </c>
      <c r="J7">
        <v>35</v>
      </c>
      <c r="K7">
        <f t="shared" si="1"/>
        <v>15</v>
      </c>
      <c r="L7" s="5">
        <f>K7/K19</f>
        <v>3.0612244897959183E-2</v>
      </c>
    </row>
    <row r="8" spans="1:12" ht="15.75" x14ac:dyDescent="0.25">
      <c r="A8" s="7" t="s">
        <v>12</v>
      </c>
      <c r="B8" s="3" t="s">
        <v>13</v>
      </c>
      <c r="C8">
        <v>42</v>
      </c>
      <c r="D8">
        <v>35</v>
      </c>
      <c r="E8">
        <f t="shared" si="0"/>
        <v>7</v>
      </c>
      <c r="F8" s="5">
        <f>E8/E19</f>
        <v>1.4285714285714285E-2</v>
      </c>
      <c r="I8">
        <v>45</v>
      </c>
      <c r="J8">
        <v>35</v>
      </c>
      <c r="K8">
        <f t="shared" si="1"/>
        <v>10</v>
      </c>
      <c r="L8" s="5">
        <f>K8/K19</f>
        <v>2.0408163265306121E-2</v>
      </c>
    </row>
    <row r="9" spans="1:12" ht="15.75" x14ac:dyDescent="0.25">
      <c r="A9" s="11" t="s">
        <v>14</v>
      </c>
      <c r="B9" s="2" t="s">
        <v>15</v>
      </c>
      <c r="C9">
        <v>107</v>
      </c>
      <c r="D9">
        <v>35</v>
      </c>
      <c r="E9">
        <f t="shared" si="0"/>
        <v>72</v>
      </c>
      <c r="F9" s="5">
        <f>E9/E19</f>
        <v>0.14693877551020409</v>
      </c>
      <c r="I9">
        <v>150</v>
      </c>
      <c r="J9">
        <v>35</v>
      </c>
      <c r="K9">
        <f t="shared" si="1"/>
        <v>115</v>
      </c>
      <c r="L9" s="5">
        <f>K9/K19</f>
        <v>0.23469387755102042</v>
      </c>
    </row>
    <row r="10" spans="1:12" ht="15.75" x14ac:dyDescent="0.25">
      <c r="A10" s="12" t="s">
        <v>16</v>
      </c>
      <c r="B10" s="3" t="s">
        <v>17</v>
      </c>
      <c r="C10">
        <v>88</v>
      </c>
      <c r="D10">
        <v>75</v>
      </c>
      <c r="E10">
        <f t="shared" si="0"/>
        <v>13</v>
      </c>
      <c r="F10" s="5">
        <f>E10/E19</f>
        <v>2.6530612244897958E-2</v>
      </c>
      <c r="I10">
        <v>92</v>
      </c>
      <c r="J10">
        <v>70</v>
      </c>
      <c r="K10">
        <f t="shared" si="1"/>
        <v>22</v>
      </c>
      <c r="L10" s="5">
        <f>K10/K19</f>
        <v>4.4897959183673466E-2</v>
      </c>
    </row>
    <row r="11" spans="1:12" ht="15.75" x14ac:dyDescent="0.25">
      <c r="A11" s="12" t="s">
        <v>18</v>
      </c>
      <c r="B11" s="3" t="s">
        <v>19</v>
      </c>
      <c r="C11">
        <v>43</v>
      </c>
      <c r="D11">
        <v>35</v>
      </c>
      <c r="E11">
        <f t="shared" si="0"/>
        <v>8</v>
      </c>
      <c r="F11" s="5">
        <f>E11/E19</f>
        <v>1.6326530612244899E-2</v>
      </c>
      <c r="I11">
        <v>43</v>
      </c>
      <c r="J11">
        <v>35</v>
      </c>
      <c r="K11">
        <f t="shared" si="1"/>
        <v>8</v>
      </c>
      <c r="L11" s="5">
        <f>K11/K19</f>
        <v>1.6326530612244899E-2</v>
      </c>
    </row>
    <row r="12" spans="1:12" ht="15.75" x14ac:dyDescent="0.25">
      <c r="A12" s="12" t="s">
        <v>20</v>
      </c>
      <c r="B12" s="3" t="s">
        <v>21</v>
      </c>
      <c r="C12">
        <v>42</v>
      </c>
      <c r="D12">
        <v>35</v>
      </c>
      <c r="E12">
        <f t="shared" si="0"/>
        <v>7</v>
      </c>
      <c r="F12" s="5">
        <f>E12/E19</f>
        <v>1.4285714285714285E-2</v>
      </c>
      <c r="I12">
        <v>40</v>
      </c>
      <c r="J12">
        <v>35</v>
      </c>
      <c r="K12">
        <f t="shared" si="1"/>
        <v>5</v>
      </c>
      <c r="L12" s="5">
        <f>K12/K19</f>
        <v>1.020408163265306E-2</v>
      </c>
    </row>
    <row r="13" spans="1:12" ht="15.75" x14ac:dyDescent="0.25">
      <c r="A13" s="13" t="s">
        <v>22</v>
      </c>
      <c r="B13" s="2" t="s">
        <v>23</v>
      </c>
      <c r="C13">
        <v>36</v>
      </c>
      <c r="D13">
        <v>35</v>
      </c>
      <c r="E13">
        <f t="shared" si="0"/>
        <v>1</v>
      </c>
      <c r="F13" s="5">
        <f>E13/E19</f>
        <v>2.0408163265306124E-3</v>
      </c>
      <c r="I13">
        <v>40</v>
      </c>
      <c r="J13">
        <v>35</v>
      </c>
      <c r="K13">
        <f t="shared" si="1"/>
        <v>5</v>
      </c>
      <c r="L13" s="5">
        <f>K13/K19</f>
        <v>1.020408163265306E-2</v>
      </c>
    </row>
    <row r="14" spans="1:12" ht="15.75" x14ac:dyDescent="0.25">
      <c r="A14" s="14" t="s">
        <v>24</v>
      </c>
      <c r="B14" s="3" t="s">
        <v>25</v>
      </c>
      <c r="C14">
        <v>49</v>
      </c>
      <c r="D14">
        <v>48</v>
      </c>
      <c r="E14">
        <f t="shared" si="0"/>
        <v>1</v>
      </c>
      <c r="F14" s="5">
        <f>E14/E19</f>
        <v>2.0408163265306124E-3</v>
      </c>
      <c r="I14">
        <v>0</v>
      </c>
      <c r="J14">
        <v>0</v>
      </c>
      <c r="K14">
        <f t="shared" si="1"/>
        <v>0</v>
      </c>
      <c r="L14" s="5">
        <f>K14/K19</f>
        <v>0</v>
      </c>
    </row>
    <row r="15" spans="1:12" ht="15.75" x14ac:dyDescent="0.25">
      <c r="A15" s="13" t="s">
        <v>26</v>
      </c>
      <c r="B15" s="2" t="s">
        <v>27</v>
      </c>
      <c r="C15">
        <v>42</v>
      </c>
      <c r="D15">
        <v>35</v>
      </c>
      <c r="E15">
        <f t="shared" si="0"/>
        <v>7</v>
      </c>
      <c r="F15" s="5">
        <f>E15/E19</f>
        <v>1.4285714285714285E-2</v>
      </c>
      <c r="I15">
        <v>39</v>
      </c>
      <c r="J15">
        <v>35</v>
      </c>
      <c r="K15">
        <f t="shared" si="1"/>
        <v>4</v>
      </c>
      <c r="L15" s="5">
        <f>K15/K19</f>
        <v>8.1632653061224497E-3</v>
      </c>
    </row>
    <row r="16" spans="1:12" ht="15.75" x14ac:dyDescent="0.25">
      <c r="A16" s="10" t="s">
        <v>28</v>
      </c>
      <c r="B16" s="3" t="s">
        <v>29</v>
      </c>
      <c r="C16">
        <v>0</v>
      </c>
      <c r="D16">
        <v>0</v>
      </c>
      <c r="E16">
        <f t="shared" si="0"/>
        <v>0</v>
      </c>
      <c r="F16" s="5">
        <f>E16/E19</f>
        <v>0</v>
      </c>
      <c r="I16">
        <v>0</v>
      </c>
      <c r="J16">
        <v>0</v>
      </c>
      <c r="K16">
        <f t="shared" si="1"/>
        <v>0</v>
      </c>
      <c r="L16" s="5">
        <f>K16/K19</f>
        <v>0</v>
      </c>
    </row>
    <row r="17" spans="1:12" ht="15.75" x14ac:dyDescent="0.25">
      <c r="A17" s="9" t="s">
        <v>30</v>
      </c>
      <c r="B17" s="2" t="s">
        <v>31</v>
      </c>
      <c r="C17">
        <v>0</v>
      </c>
      <c r="D17">
        <v>0</v>
      </c>
      <c r="E17">
        <f t="shared" si="0"/>
        <v>0</v>
      </c>
      <c r="F17" s="5">
        <f>E17/E19</f>
        <v>0</v>
      </c>
      <c r="I17">
        <v>0</v>
      </c>
      <c r="J17">
        <v>0</v>
      </c>
      <c r="K17">
        <f t="shared" si="1"/>
        <v>0</v>
      </c>
      <c r="L17" s="5">
        <f>K17/K19</f>
        <v>0</v>
      </c>
    </row>
    <row r="18" spans="1:12" ht="38.25" x14ac:dyDescent="0.25">
      <c r="A18" s="15" t="s">
        <v>32</v>
      </c>
      <c r="B18" s="4" t="s">
        <v>33</v>
      </c>
      <c r="C18">
        <v>117</v>
      </c>
      <c r="D18">
        <v>70</v>
      </c>
      <c r="E18">
        <f t="shared" si="0"/>
        <v>47</v>
      </c>
      <c r="F18" s="5">
        <f>E18/E19</f>
        <v>9.5918367346938774E-2</v>
      </c>
      <c r="I18">
        <v>101</v>
      </c>
      <c r="J18">
        <v>70</v>
      </c>
      <c r="K18">
        <f t="shared" si="1"/>
        <v>31</v>
      </c>
      <c r="L18" s="5">
        <f>K18/K19</f>
        <v>6.3265306122448975E-2</v>
      </c>
    </row>
    <row r="19" spans="1:12" x14ac:dyDescent="0.25">
      <c r="C19">
        <f>SUM(C4:C18)</f>
        <v>1263</v>
      </c>
      <c r="D19">
        <f>SUM(D4:D18)</f>
        <v>773</v>
      </c>
      <c r="E19">
        <f>SUM(E4:E18)</f>
        <v>490</v>
      </c>
      <c r="F19" s="6">
        <f>SUM(F4:F18)</f>
        <v>0.99999999999999989</v>
      </c>
      <c r="I19">
        <f>SUM(I4:I18)</f>
        <v>1155</v>
      </c>
      <c r="J19">
        <f>SUM(J4:J18)</f>
        <v>665</v>
      </c>
      <c r="K19">
        <f>SUM(K4:K18)</f>
        <v>490</v>
      </c>
      <c r="L19" s="6">
        <f>SUM(L4:L18)</f>
        <v>1</v>
      </c>
    </row>
    <row r="23" spans="1:12" ht="15.75" x14ac:dyDescent="0.25">
      <c r="A23" s="7" t="s">
        <v>40</v>
      </c>
      <c r="B23" s="3" t="s">
        <v>34</v>
      </c>
      <c r="C23">
        <f>SUM(C4+C5+C8)</f>
        <v>561</v>
      </c>
      <c r="D23">
        <f>SUM(D4+D5+D8)</f>
        <v>245</v>
      </c>
      <c r="E23">
        <f>C23-D23</f>
        <v>316</v>
      </c>
      <c r="F23" s="5">
        <f>E23/E28</f>
        <v>0.64489795918367343</v>
      </c>
      <c r="I23">
        <f>SUM(I4+I5+I8)</f>
        <v>515</v>
      </c>
      <c r="J23">
        <f>SUM(J4+J5+J8)</f>
        <v>245</v>
      </c>
      <c r="K23">
        <f>I23-J23</f>
        <v>270</v>
      </c>
      <c r="L23" s="5">
        <f>K23/K28</f>
        <v>0.55102040816326525</v>
      </c>
    </row>
    <row r="24" spans="1:12" ht="15.75" x14ac:dyDescent="0.25">
      <c r="A24" s="10" t="s">
        <v>44</v>
      </c>
      <c r="B24" s="3" t="s">
        <v>9</v>
      </c>
      <c r="C24">
        <f>SUM(C6+C7+C16+C17)</f>
        <v>178</v>
      </c>
      <c r="D24">
        <f>SUM(D6+D7+D16+D17)</f>
        <v>160</v>
      </c>
      <c r="E24">
        <f>C24-D24</f>
        <v>18</v>
      </c>
      <c r="F24" s="5">
        <f>E24/E28</f>
        <v>3.6734693877551024E-2</v>
      </c>
      <c r="I24">
        <f>SUM(I6+I7+I16+I17)</f>
        <v>135</v>
      </c>
      <c r="J24">
        <f>SUM(J6+J7+J16+J17)</f>
        <v>105</v>
      </c>
      <c r="K24">
        <f>I24-J24</f>
        <v>30</v>
      </c>
      <c r="L24" s="5">
        <f>K24/K28</f>
        <v>6.1224489795918366E-2</v>
      </c>
    </row>
    <row r="25" spans="1:12" ht="15.75" x14ac:dyDescent="0.25">
      <c r="A25" s="11" t="s">
        <v>42</v>
      </c>
      <c r="B25" s="2" t="s">
        <v>15</v>
      </c>
      <c r="C25">
        <v>107</v>
      </c>
      <c r="D25">
        <v>35</v>
      </c>
      <c r="E25">
        <f>C25-D25</f>
        <v>72</v>
      </c>
      <c r="F25" s="5">
        <f>E25/E28</f>
        <v>0.14693877551020409</v>
      </c>
      <c r="I25">
        <v>150</v>
      </c>
      <c r="J25">
        <v>35</v>
      </c>
      <c r="K25">
        <f>I25-J25</f>
        <v>115</v>
      </c>
      <c r="L25" s="5">
        <f>K25/K28</f>
        <v>0.23469387755102042</v>
      </c>
    </row>
    <row r="26" spans="1:12" ht="15.75" x14ac:dyDescent="0.25">
      <c r="A26" s="12" t="s">
        <v>43</v>
      </c>
      <c r="B26" s="3" t="s">
        <v>17</v>
      </c>
      <c r="C26">
        <f>SUM(C10+C11+C12+C13+C15)</f>
        <v>251</v>
      </c>
      <c r="D26">
        <f>SUM(D10+D11+D12+D13+D15)</f>
        <v>215</v>
      </c>
      <c r="E26">
        <f>C26-D26</f>
        <v>36</v>
      </c>
      <c r="F26" s="5">
        <f>E26/E28</f>
        <v>7.3469387755102047E-2</v>
      </c>
      <c r="I26">
        <f>SUM(I10+I11+I12+I13+I15)</f>
        <v>254</v>
      </c>
      <c r="J26">
        <f>SUM(J10+J11+J12+J13+J15)</f>
        <v>210</v>
      </c>
      <c r="K26">
        <f>I26-J26</f>
        <v>44</v>
      </c>
      <c r="L26" s="5">
        <f>K26/K28</f>
        <v>8.9795918367346933E-2</v>
      </c>
    </row>
    <row r="27" spans="1:12" ht="38.25" x14ac:dyDescent="0.25">
      <c r="A27" s="15" t="s">
        <v>32</v>
      </c>
      <c r="B27" s="4" t="s">
        <v>33</v>
      </c>
      <c r="C27">
        <f>SUM(C14+C18)</f>
        <v>166</v>
      </c>
      <c r="D27">
        <f>SUM(D14+D18)</f>
        <v>118</v>
      </c>
      <c r="E27">
        <f>C27-D27</f>
        <v>48</v>
      </c>
      <c r="F27" s="5">
        <f>E27/E28</f>
        <v>9.7959183673469383E-2</v>
      </c>
      <c r="I27">
        <f>SUM(I14+I18)</f>
        <v>101</v>
      </c>
      <c r="J27">
        <f>SUM(J14+J18)</f>
        <v>70</v>
      </c>
      <c r="K27">
        <f>I27-J27</f>
        <v>31</v>
      </c>
      <c r="L27" s="5">
        <f>K27/K28</f>
        <v>6.3265306122448975E-2</v>
      </c>
    </row>
    <row r="28" spans="1:12" x14ac:dyDescent="0.25">
      <c r="C28">
        <f>SUM(C23:C27)</f>
        <v>1263</v>
      </c>
      <c r="D28">
        <f>SUM(D23:D27)</f>
        <v>773</v>
      </c>
      <c r="E28">
        <f>SUM(E23:E27)</f>
        <v>490</v>
      </c>
      <c r="F28" s="6">
        <f>SUM(F23:F27)</f>
        <v>0.99999999999999989</v>
      </c>
      <c r="I28">
        <f>SUM(I23:I27)</f>
        <v>1155</v>
      </c>
      <c r="J28">
        <f>SUM(J23:J27)</f>
        <v>665</v>
      </c>
      <c r="K28">
        <f>SUM(K23:K27)</f>
        <v>490</v>
      </c>
      <c r="L28" s="6">
        <f>SUM(L23:L27)</f>
        <v>0.99999999999999989</v>
      </c>
    </row>
  </sheetData>
  <mergeCells count="2">
    <mergeCell ref="C1:F1"/>
    <mergeCell ref="I1:L1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3" workbookViewId="0">
      <selection activeCell="H18" sqref="H18"/>
    </sheetView>
  </sheetViews>
  <sheetFormatPr defaultRowHeight="15" x14ac:dyDescent="0.25"/>
  <cols>
    <col min="1" max="1" width="47.5703125" bestFit="1" customWidth="1"/>
    <col min="2" max="2" width="48.5703125" bestFit="1" customWidth="1"/>
    <col min="3" max="3" width="9.7109375" bestFit="1" customWidth="1"/>
    <col min="8" max="8" width="10.7109375" bestFit="1" customWidth="1"/>
  </cols>
  <sheetData>
    <row r="1" spans="1:11" x14ac:dyDescent="0.25">
      <c r="A1" t="s">
        <v>38</v>
      </c>
      <c r="C1" s="18">
        <v>43664</v>
      </c>
      <c r="D1" s="18"/>
      <c r="E1" s="18"/>
      <c r="F1" s="18"/>
      <c r="H1" s="18">
        <v>43748</v>
      </c>
      <c r="I1" s="18"/>
      <c r="J1" s="18"/>
      <c r="K1" s="18"/>
    </row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35</v>
      </c>
      <c r="H2" t="s">
        <v>2</v>
      </c>
      <c r="I2" t="s">
        <v>3</v>
      </c>
      <c r="J2" t="s">
        <v>4</v>
      </c>
      <c r="K2" t="s">
        <v>35</v>
      </c>
    </row>
    <row r="3" spans="1:11" ht="15.75" x14ac:dyDescent="0.25">
      <c r="A3" s="1"/>
      <c r="B3" s="2"/>
    </row>
    <row r="4" spans="1:11" ht="15.75" x14ac:dyDescent="0.25">
      <c r="A4" s="7" t="s">
        <v>5</v>
      </c>
      <c r="B4" s="3" t="s">
        <v>34</v>
      </c>
      <c r="C4">
        <v>257</v>
      </c>
      <c r="D4">
        <v>70</v>
      </c>
      <c r="E4">
        <f>C4-D4</f>
        <v>187</v>
      </c>
      <c r="F4" s="5">
        <f>E4/E19</f>
        <v>0.32635253054101221</v>
      </c>
      <c r="H4">
        <v>277</v>
      </c>
      <c r="I4">
        <v>105</v>
      </c>
      <c r="J4">
        <f>H4-I4</f>
        <v>172</v>
      </c>
      <c r="K4" s="5">
        <f>J4/J19</f>
        <v>0.3359375</v>
      </c>
    </row>
    <row r="5" spans="1:11" ht="15.75" x14ac:dyDescent="0.25">
      <c r="A5" s="8" t="s">
        <v>6</v>
      </c>
      <c r="B5" s="2" t="s">
        <v>7</v>
      </c>
      <c r="C5">
        <v>89</v>
      </c>
      <c r="D5">
        <v>40</v>
      </c>
      <c r="E5">
        <f t="shared" ref="E5:E18" si="0">C5-D5</f>
        <v>49</v>
      </c>
      <c r="F5" s="5">
        <f>E5/E19</f>
        <v>8.5514834205933685E-2</v>
      </c>
      <c r="H5">
        <v>222</v>
      </c>
      <c r="I5">
        <v>140</v>
      </c>
      <c r="J5">
        <f t="shared" ref="J5:J18" si="1">H5-I5</f>
        <v>82</v>
      </c>
      <c r="K5" s="5">
        <f>J5/J19</f>
        <v>0.16015625</v>
      </c>
    </row>
    <row r="6" spans="1:11" ht="15.75" x14ac:dyDescent="0.25">
      <c r="A6" s="10" t="s">
        <v>8</v>
      </c>
      <c r="B6" s="3" t="s">
        <v>9</v>
      </c>
      <c r="C6">
        <v>47</v>
      </c>
      <c r="D6">
        <v>40</v>
      </c>
      <c r="E6">
        <f t="shared" si="0"/>
        <v>7</v>
      </c>
      <c r="F6" s="5">
        <f>E6/E19</f>
        <v>1.2216404886561954E-2</v>
      </c>
      <c r="H6">
        <v>91</v>
      </c>
      <c r="I6">
        <v>70</v>
      </c>
      <c r="J6">
        <f t="shared" si="1"/>
        <v>21</v>
      </c>
      <c r="K6" s="5">
        <f>J6/J19</f>
        <v>4.1015625E-2</v>
      </c>
    </row>
    <row r="7" spans="1:11" ht="15.75" x14ac:dyDescent="0.25">
      <c r="A7" s="10" t="s">
        <v>10</v>
      </c>
      <c r="B7" s="3" t="s">
        <v>11</v>
      </c>
      <c r="C7">
        <v>78</v>
      </c>
      <c r="D7">
        <v>70</v>
      </c>
      <c r="E7">
        <f t="shared" si="0"/>
        <v>8</v>
      </c>
      <c r="F7" s="5">
        <f>E7/E19</f>
        <v>1.3961605584642234E-2</v>
      </c>
      <c r="H7">
        <v>52</v>
      </c>
      <c r="I7">
        <v>35</v>
      </c>
      <c r="J7">
        <f t="shared" si="1"/>
        <v>17</v>
      </c>
      <c r="K7" s="5">
        <f>J7/J19</f>
        <v>3.3203125E-2</v>
      </c>
    </row>
    <row r="8" spans="1:11" ht="15.75" x14ac:dyDescent="0.25">
      <c r="A8" s="7" t="s">
        <v>12</v>
      </c>
      <c r="B8" s="3" t="s">
        <v>13</v>
      </c>
      <c r="C8">
        <v>40</v>
      </c>
      <c r="D8">
        <v>35</v>
      </c>
      <c r="E8">
        <f t="shared" si="0"/>
        <v>5</v>
      </c>
      <c r="F8" s="5">
        <f>E8/E19</f>
        <v>8.7260034904013961E-3</v>
      </c>
      <c r="H8">
        <v>48</v>
      </c>
      <c r="I8">
        <v>35</v>
      </c>
      <c r="J8">
        <f t="shared" si="1"/>
        <v>13</v>
      </c>
      <c r="K8" s="5">
        <f>J8/J19</f>
        <v>2.5390625E-2</v>
      </c>
    </row>
    <row r="9" spans="1:11" ht="15.75" x14ac:dyDescent="0.25">
      <c r="A9" s="11" t="s">
        <v>14</v>
      </c>
      <c r="B9" s="2" t="s">
        <v>15</v>
      </c>
      <c r="C9">
        <v>221</v>
      </c>
      <c r="D9">
        <v>35</v>
      </c>
      <c r="E9">
        <f t="shared" si="0"/>
        <v>186</v>
      </c>
      <c r="F9" s="5">
        <f>E9/E19</f>
        <v>0.32460732984293195</v>
      </c>
      <c r="H9">
        <v>130</v>
      </c>
      <c r="I9">
        <v>35</v>
      </c>
      <c r="J9">
        <f t="shared" si="1"/>
        <v>95</v>
      </c>
      <c r="K9" s="5">
        <f>J9/J19</f>
        <v>0.185546875</v>
      </c>
    </row>
    <row r="10" spans="1:11" ht="15.75" x14ac:dyDescent="0.25">
      <c r="A10" s="12" t="s">
        <v>16</v>
      </c>
      <c r="B10" s="3" t="s">
        <v>17</v>
      </c>
      <c r="C10">
        <v>93</v>
      </c>
      <c r="D10">
        <v>75</v>
      </c>
      <c r="E10">
        <f t="shared" si="0"/>
        <v>18</v>
      </c>
      <c r="F10" s="5">
        <f>E10/E19</f>
        <v>3.1413612565445025E-2</v>
      </c>
      <c r="H10">
        <v>93</v>
      </c>
      <c r="I10">
        <v>70</v>
      </c>
      <c r="J10">
        <f t="shared" si="1"/>
        <v>23</v>
      </c>
      <c r="K10" s="5">
        <f>J10/J19</f>
        <v>4.4921875E-2</v>
      </c>
    </row>
    <row r="11" spans="1:11" ht="15.75" x14ac:dyDescent="0.25">
      <c r="A11" s="12" t="s">
        <v>18</v>
      </c>
      <c r="B11" s="3" t="s">
        <v>19</v>
      </c>
      <c r="C11">
        <v>40</v>
      </c>
      <c r="D11">
        <v>35</v>
      </c>
      <c r="E11">
        <f t="shared" si="0"/>
        <v>5</v>
      </c>
      <c r="F11" s="5">
        <f>E11/E19</f>
        <v>8.7260034904013961E-3</v>
      </c>
      <c r="H11">
        <v>40</v>
      </c>
      <c r="I11">
        <v>35</v>
      </c>
      <c r="J11">
        <f t="shared" si="1"/>
        <v>5</v>
      </c>
      <c r="K11" s="5">
        <f>J11/J19</f>
        <v>9.765625E-3</v>
      </c>
    </row>
    <row r="12" spans="1:11" ht="15.75" x14ac:dyDescent="0.25">
      <c r="A12" s="12" t="s">
        <v>20</v>
      </c>
      <c r="B12" s="3" t="s">
        <v>21</v>
      </c>
      <c r="E12">
        <f t="shared" si="0"/>
        <v>0</v>
      </c>
      <c r="F12" s="5">
        <f>E12/E19</f>
        <v>0</v>
      </c>
      <c r="H12">
        <v>44</v>
      </c>
      <c r="I12">
        <v>35</v>
      </c>
      <c r="J12">
        <f t="shared" si="1"/>
        <v>9</v>
      </c>
      <c r="K12" s="5">
        <f>J12/J19</f>
        <v>1.7578125E-2</v>
      </c>
    </row>
    <row r="13" spans="1:11" ht="15.75" x14ac:dyDescent="0.25">
      <c r="A13" s="13" t="s">
        <v>22</v>
      </c>
      <c r="B13" s="2" t="s">
        <v>23</v>
      </c>
      <c r="E13">
        <f t="shared" si="0"/>
        <v>0</v>
      </c>
      <c r="F13" s="5">
        <f>E13/E19</f>
        <v>0</v>
      </c>
      <c r="H13">
        <v>40</v>
      </c>
      <c r="I13">
        <v>35</v>
      </c>
      <c r="J13">
        <f t="shared" si="1"/>
        <v>5</v>
      </c>
      <c r="K13" s="5">
        <f>J13/J19</f>
        <v>9.765625E-3</v>
      </c>
    </row>
    <row r="14" spans="1:11" ht="15.75" x14ac:dyDescent="0.25">
      <c r="A14" s="14" t="s">
        <v>24</v>
      </c>
      <c r="B14" s="3" t="s">
        <v>25</v>
      </c>
      <c r="E14">
        <f t="shared" si="0"/>
        <v>0</v>
      </c>
      <c r="F14" s="5">
        <f>E14/E19</f>
        <v>0</v>
      </c>
      <c r="H14">
        <v>0</v>
      </c>
      <c r="I14">
        <v>0</v>
      </c>
      <c r="J14">
        <f t="shared" si="1"/>
        <v>0</v>
      </c>
      <c r="K14" s="5">
        <f>J14/J19</f>
        <v>0</v>
      </c>
    </row>
    <row r="15" spans="1:11" ht="15.75" x14ac:dyDescent="0.25">
      <c r="A15" s="13" t="s">
        <v>26</v>
      </c>
      <c r="B15" s="2" t="s">
        <v>27</v>
      </c>
      <c r="C15">
        <v>40</v>
      </c>
      <c r="D15">
        <v>35</v>
      </c>
      <c r="E15">
        <f t="shared" si="0"/>
        <v>5</v>
      </c>
      <c r="F15" s="5">
        <f>E15/E19</f>
        <v>8.7260034904013961E-3</v>
      </c>
      <c r="H15">
        <v>38</v>
      </c>
      <c r="I15">
        <v>35</v>
      </c>
      <c r="J15">
        <f t="shared" si="1"/>
        <v>3</v>
      </c>
      <c r="K15" s="5">
        <f>J15/J19</f>
        <v>5.859375E-3</v>
      </c>
    </row>
    <row r="16" spans="1:11" ht="15.75" x14ac:dyDescent="0.25">
      <c r="A16" s="10" t="s">
        <v>28</v>
      </c>
      <c r="B16" s="3" t="s">
        <v>29</v>
      </c>
      <c r="E16">
        <f t="shared" si="0"/>
        <v>0</v>
      </c>
      <c r="F16" s="5">
        <f>E16/E19</f>
        <v>0</v>
      </c>
      <c r="J16">
        <f t="shared" si="1"/>
        <v>0</v>
      </c>
      <c r="K16" s="5">
        <f>J16/J19</f>
        <v>0</v>
      </c>
    </row>
    <row r="17" spans="1:11" ht="15.75" x14ac:dyDescent="0.25">
      <c r="A17" s="9" t="s">
        <v>30</v>
      </c>
      <c r="B17" s="2" t="s">
        <v>31</v>
      </c>
      <c r="E17">
        <f t="shared" si="0"/>
        <v>0</v>
      </c>
      <c r="F17" s="5">
        <f>E17/E19</f>
        <v>0</v>
      </c>
      <c r="J17">
        <f t="shared" si="1"/>
        <v>0</v>
      </c>
      <c r="K17" s="5">
        <f>J17/J19</f>
        <v>0</v>
      </c>
    </row>
    <row r="18" spans="1:11" ht="38.25" x14ac:dyDescent="0.25">
      <c r="A18" s="15" t="s">
        <v>32</v>
      </c>
      <c r="B18" s="4" t="s">
        <v>33</v>
      </c>
      <c r="C18">
        <v>173</v>
      </c>
      <c r="D18">
        <v>70</v>
      </c>
      <c r="E18">
        <f t="shared" si="0"/>
        <v>103</v>
      </c>
      <c r="F18" s="5">
        <f>E18/E19</f>
        <v>0.17975567190226877</v>
      </c>
      <c r="H18">
        <v>137</v>
      </c>
      <c r="I18">
        <v>70</v>
      </c>
      <c r="J18">
        <f t="shared" si="1"/>
        <v>67</v>
      </c>
      <c r="K18" s="5">
        <f>J18/J19</f>
        <v>0.130859375</v>
      </c>
    </row>
    <row r="19" spans="1:11" x14ac:dyDescent="0.25">
      <c r="C19">
        <f>SUM(C4:C18)</f>
        <v>1078</v>
      </c>
      <c r="D19">
        <f>SUM(D4:D18)</f>
        <v>505</v>
      </c>
      <c r="E19">
        <f>SUM(E4:E18)</f>
        <v>573</v>
      </c>
      <c r="F19" s="6">
        <f>SUM(F4:F18)</f>
        <v>1</v>
      </c>
      <c r="H19">
        <f>SUM(H4:H18)</f>
        <v>1212</v>
      </c>
      <c r="I19">
        <f>SUM(I4:I18)</f>
        <v>700</v>
      </c>
      <c r="J19">
        <f>SUM(J4:J18)</f>
        <v>512</v>
      </c>
      <c r="K19" s="6">
        <f>SUM(K4:K18)</f>
        <v>1</v>
      </c>
    </row>
    <row r="24" spans="1:11" ht="15.75" x14ac:dyDescent="0.25">
      <c r="A24" s="7" t="s">
        <v>40</v>
      </c>
      <c r="C24">
        <f>SUM(C4+C5+C8)</f>
        <v>386</v>
      </c>
      <c r="D24">
        <f>SUM(D4+D5+D8)</f>
        <v>145</v>
      </c>
      <c r="E24">
        <f>C24-D24</f>
        <v>241</v>
      </c>
      <c r="F24" s="5">
        <f>E24/E29</f>
        <v>0.42059336823734728</v>
      </c>
      <c r="H24">
        <f>SUM(H4+H5+H8)</f>
        <v>547</v>
      </c>
      <c r="I24">
        <f>SUM(I4+I5+I8)</f>
        <v>280</v>
      </c>
      <c r="J24">
        <f t="shared" ref="J24:J29" si="2">H24-I24</f>
        <v>267</v>
      </c>
      <c r="K24" s="5">
        <f>J24/J29</f>
        <v>0.521484375</v>
      </c>
    </row>
    <row r="25" spans="1:11" ht="15.75" x14ac:dyDescent="0.25">
      <c r="A25" s="10" t="s">
        <v>41</v>
      </c>
      <c r="C25">
        <f>SUM(C6+C7+C16+C17)</f>
        <v>125</v>
      </c>
      <c r="D25">
        <f>SUM(D6+D7+D16+D17)</f>
        <v>110</v>
      </c>
      <c r="E25">
        <f>C25-D25</f>
        <v>15</v>
      </c>
      <c r="F25" s="5">
        <f>E25/E29</f>
        <v>2.6178010471204188E-2</v>
      </c>
      <c r="H25">
        <f>SUM(H6+H7+H16+H17)</f>
        <v>143</v>
      </c>
      <c r="I25">
        <f>SUM(I6+I7+I16+I17)</f>
        <v>105</v>
      </c>
      <c r="J25">
        <f t="shared" si="2"/>
        <v>38</v>
      </c>
      <c r="K25" s="5">
        <f>J25/J29</f>
        <v>7.421875E-2</v>
      </c>
    </row>
    <row r="26" spans="1:11" ht="15.75" x14ac:dyDescent="0.25">
      <c r="A26" s="11" t="s">
        <v>42</v>
      </c>
      <c r="C26">
        <f>C9</f>
        <v>221</v>
      </c>
      <c r="D26">
        <f>D9</f>
        <v>35</v>
      </c>
      <c r="E26">
        <f>C26-D26</f>
        <v>186</v>
      </c>
      <c r="F26" s="5">
        <f>E26/E29</f>
        <v>0.32460732984293195</v>
      </c>
      <c r="H26">
        <f>H9</f>
        <v>130</v>
      </c>
      <c r="I26">
        <f>I9</f>
        <v>35</v>
      </c>
      <c r="J26">
        <f t="shared" si="2"/>
        <v>95</v>
      </c>
      <c r="K26" s="5">
        <f>J26/J29</f>
        <v>0.185546875</v>
      </c>
    </row>
    <row r="27" spans="1:11" ht="15.75" x14ac:dyDescent="0.25">
      <c r="A27" s="12" t="s">
        <v>43</v>
      </c>
      <c r="C27">
        <f>SUM(C10+C11+C12+C13+C15)</f>
        <v>173</v>
      </c>
      <c r="D27">
        <f>SUM(D10+D11+D13+D12+D15)</f>
        <v>145</v>
      </c>
      <c r="E27">
        <f>C27-D27</f>
        <v>28</v>
      </c>
      <c r="F27" s="5">
        <f>E27/E29</f>
        <v>4.8865619546247817E-2</v>
      </c>
      <c r="H27">
        <f>SUM(H10+H11+H12+H13+H15)</f>
        <v>255</v>
      </c>
      <c r="I27">
        <f>SUM(I10+I11+I12+I15+I13)</f>
        <v>210</v>
      </c>
      <c r="J27">
        <f t="shared" si="2"/>
        <v>45</v>
      </c>
      <c r="K27" s="5">
        <f>J27/J29</f>
        <v>8.7890625E-2</v>
      </c>
    </row>
    <row r="28" spans="1:11" ht="15.75" x14ac:dyDescent="0.25">
      <c r="A28" s="15" t="s">
        <v>32</v>
      </c>
      <c r="C28">
        <f>SUM(C14+C18)</f>
        <v>173</v>
      </c>
      <c r="D28">
        <f>SUM(D14+D18)</f>
        <v>70</v>
      </c>
      <c r="E28">
        <f>C28-D28</f>
        <v>103</v>
      </c>
      <c r="F28" s="5">
        <f>E28/E29</f>
        <v>0.17975567190226877</v>
      </c>
      <c r="H28">
        <f>SUM(H14+H18)</f>
        <v>137</v>
      </c>
      <c r="I28">
        <f>SUM(I14+I18)</f>
        <v>70</v>
      </c>
      <c r="J28">
        <f t="shared" si="2"/>
        <v>67</v>
      </c>
      <c r="K28" s="5">
        <f>J28/J29</f>
        <v>0.130859375</v>
      </c>
    </row>
    <row r="29" spans="1:11" x14ac:dyDescent="0.25">
      <c r="A29" t="s">
        <v>45</v>
      </c>
      <c r="C29">
        <f>SUM(C24:C28)</f>
        <v>1078</v>
      </c>
      <c r="D29">
        <f>SUM(D24:D28)</f>
        <v>505</v>
      </c>
      <c r="E29">
        <f>SUM(E24:E28)</f>
        <v>573</v>
      </c>
      <c r="F29" s="5">
        <f>SUM(F24:F28)</f>
        <v>1</v>
      </c>
      <c r="H29">
        <f>SUM(H24:H28)</f>
        <v>1212</v>
      </c>
      <c r="I29">
        <f>SUM(I24:I28)</f>
        <v>700</v>
      </c>
      <c r="J29">
        <f t="shared" si="2"/>
        <v>512</v>
      </c>
      <c r="K29" s="16">
        <f>SUM(K24:K28)</f>
        <v>1</v>
      </c>
    </row>
  </sheetData>
  <mergeCells count="2">
    <mergeCell ref="C1:F1"/>
    <mergeCell ref="H1:K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13" workbookViewId="0">
      <selection activeCell="C19" sqref="C19"/>
    </sheetView>
  </sheetViews>
  <sheetFormatPr defaultRowHeight="15" x14ac:dyDescent="0.25"/>
  <cols>
    <col min="1" max="1" width="47.5703125" bestFit="1" customWidth="1"/>
    <col min="2" max="2" width="48.5703125" bestFit="1" customWidth="1"/>
  </cols>
  <sheetData>
    <row r="1" spans="1:21" x14ac:dyDescent="0.25">
      <c r="A1" t="s">
        <v>39</v>
      </c>
      <c r="C1" s="18">
        <v>43665</v>
      </c>
      <c r="D1" s="19"/>
      <c r="E1" s="19"/>
      <c r="F1" s="19"/>
      <c r="H1" s="18">
        <v>43749</v>
      </c>
      <c r="I1" s="19"/>
      <c r="J1" s="19"/>
      <c r="K1" s="19"/>
      <c r="M1" s="18">
        <v>43749</v>
      </c>
      <c r="N1" s="19"/>
      <c r="O1" s="19"/>
      <c r="P1" s="19"/>
    </row>
    <row r="2" spans="1:2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35</v>
      </c>
      <c r="H2" t="s">
        <v>2</v>
      </c>
      <c r="I2" t="s">
        <v>3</v>
      </c>
      <c r="J2" t="s">
        <v>4</v>
      </c>
      <c r="K2" t="s">
        <v>35</v>
      </c>
      <c r="M2" t="s">
        <v>2</v>
      </c>
      <c r="N2" t="s">
        <v>3</v>
      </c>
      <c r="O2" t="s">
        <v>4</v>
      </c>
      <c r="P2" t="s">
        <v>35</v>
      </c>
    </row>
    <row r="3" spans="1:21" ht="15.75" x14ac:dyDescent="0.25">
      <c r="A3" s="1"/>
      <c r="B3" s="2"/>
    </row>
    <row r="4" spans="1:21" ht="15.75" x14ac:dyDescent="0.25">
      <c r="A4" s="7" t="s">
        <v>5</v>
      </c>
      <c r="B4" s="3" t="s">
        <v>34</v>
      </c>
      <c r="C4">
        <v>99</v>
      </c>
      <c r="D4">
        <v>70</v>
      </c>
      <c r="E4">
        <f>C4-D4</f>
        <v>29</v>
      </c>
      <c r="F4" s="5">
        <f>E4/E19</f>
        <v>0.19078947368421054</v>
      </c>
      <c r="H4">
        <v>153</v>
      </c>
      <c r="I4">
        <v>70</v>
      </c>
      <c r="J4">
        <f>H4-I4</f>
        <v>83</v>
      </c>
      <c r="K4" s="5">
        <f>J4/J19</f>
        <v>0.12671755725190839</v>
      </c>
      <c r="M4">
        <v>153</v>
      </c>
      <c r="N4">
        <v>70</v>
      </c>
      <c r="O4">
        <f>M4-N4</f>
        <v>83</v>
      </c>
      <c r="P4" s="5">
        <f>O4/O19</f>
        <v>0.1836283185840708</v>
      </c>
      <c r="U4" s="5"/>
    </row>
    <row r="5" spans="1:21" ht="15.75" x14ac:dyDescent="0.25">
      <c r="A5" s="8" t="s">
        <v>6</v>
      </c>
      <c r="B5" s="2" t="s">
        <v>7</v>
      </c>
      <c r="C5">
        <v>56</v>
      </c>
      <c r="D5">
        <v>40</v>
      </c>
      <c r="E5">
        <f t="shared" ref="E5:E18" si="0">C5-D5</f>
        <v>16</v>
      </c>
      <c r="F5" s="5">
        <f>E5/E19</f>
        <v>0.10526315789473684</v>
      </c>
      <c r="H5">
        <v>129</v>
      </c>
      <c r="I5">
        <v>70</v>
      </c>
      <c r="J5">
        <f t="shared" ref="J5:J18" si="1">H5-I5</f>
        <v>59</v>
      </c>
      <c r="K5" s="5">
        <f>J5/J19</f>
        <v>9.0076335877862596E-2</v>
      </c>
      <c r="M5">
        <v>129</v>
      </c>
      <c r="N5">
        <v>70</v>
      </c>
      <c r="O5">
        <f t="shared" ref="O5:O18" si="2">M5-N5</f>
        <v>59</v>
      </c>
      <c r="P5" s="5">
        <f>O5/O19</f>
        <v>0.13053097345132744</v>
      </c>
      <c r="U5" s="5"/>
    </row>
    <row r="6" spans="1:21" ht="15.75" x14ac:dyDescent="0.25">
      <c r="A6" s="10" t="s">
        <v>8</v>
      </c>
      <c r="B6" s="3" t="s">
        <v>9</v>
      </c>
      <c r="C6">
        <v>37</v>
      </c>
      <c r="D6">
        <v>35</v>
      </c>
      <c r="E6">
        <f t="shared" si="0"/>
        <v>2</v>
      </c>
      <c r="F6" s="5">
        <f>E6/E19</f>
        <v>1.3157894736842105E-2</v>
      </c>
      <c r="H6">
        <v>58</v>
      </c>
      <c r="I6">
        <v>35</v>
      </c>
      <c r="J6">
        <f t="shared" si="1"/>
        <v>23</v>
      </c>
      <c r="K6" s="5">
        <f>J6/J19</f>
        <v>3.5114503816793895E-2</v>
      </c>
      <c r="M6">
        <v>58</v>
      </c>
      <c r="N6">
        <v>35</v>
      </c>
      <c r="O6">
        <f t="shared" si="2"/>
        <v>23</v>
      </c>
      <c r="P6" s="5">
        <f>O6/O19</f>
        <v>5.0884955752212392E-2</v>
      </c>
      <c r="U6" s="5"/>
    </row>
    <row r="7" spans="1:21" ht="15.75" x14ac:dyDescent="0.25">
      <c r="A7" s="10" t="s">
        <v>10</v>
      </c>
      <c r="B7" s="3" t="s">
        <v>11</v>
      </c>
      <c r="C7">
        <v>42</v>
      </c>
      <c r="D7">
        <v>35</v>
      </c>
      <c r="E7">
        <f t="shared" si="0"/>
        <v>7</v>
      </c>
      <c r="F7" s="5">
        <f>E7/E19</f>
        <v>4.6052631578947366E-2</v>
      </c>
      <c r="H7">
        <v>45</v>
      </c>
      <c r="I7">
        <v>35</v>
      </c>
      <c r="J7">
        <f t="shared" si="1"/>
        <v>10</v>
      </c>
      <c r="K7" s="5">
        <f>J7/J19</f>
        <v>1.5267175572519083E-2</v>
      </c>
      <c r="M7">
        <v>45</v>
      </c>
      <c r="N7">
        <v>35</v>
      </c>
      <c r="O7">
        <f t="shared" si="2"/>
        <v>10</v>
      </c>
      <c r="P7" s="5">
        <f>O7/O19</f>
        <v>2.2123893805309734E-2</v>
      </c>
      <c r="U7" s="5"/>
    </row>
    <row r="8" spans="1:21" ht="15.75" x14ac:dyDescent="0.25">
      <c r="A8" s="7" t="s">
        <v>12</v>
      </c>
      <c r="B8" s="3" t="s">
        <v>13</v>
      </c>
      <c r="C8">
        <v>39</v>
      </c>
      <c r="D8">
        <v>35</v>
      </c>
      <c r="E8">
        <f t="shared" si="0"/>
        <v>4</v>
      </c>
      <c r="F8" s="5">
        <f>E8/E19</f>
        <v>2.6315789473684209E-2</v>
      </c>
      <c r="H8">
        <v>46</v>
      </c>
      <c r="I8">
        <v>35</v>
      </c>
      <c r="J8">
        <f t="shared" si="1"/>
        <v>11</v>
      </c>
      <c r="K8" s="5">
        <f>J8/J19</f>
        <v>1.6793893129770993E-2</v>
      </c>
      <c r="M8">
        <v>46</v>
      </c>
      <c r="N8">
        <v>35</v>
      </c>
      <c r="O8">
        <f t="shared" si="2"/>
        <v>11</v>
      </c>
      <c r="P8" s="5">
        <f>O8/O19</f>
        <v>2.4336283185840708E-2</v>
      </c>
      <c r="U8" s="5"/>
    </row>
    <row r="9" spans="1:21" ht="15.75" x14ac:dyDescent="0.25">
      <c r="A9" s="11" t="s">
        <v>14</v>
      </c>
      <c r="B9" s="2" t="s">
        <v>15</v>
      </c>
      <c r="C9">
        <v>88</v>
      </c>
      <c r="D9">
        <v>35</v>
      </c>
      <c r="E9">
        <f t="shared" si="0"/>
        <v>53</v>
      </c>
      <c r="F9" s="5">
        <f>E9/E19</f>
        <v>0.34868421052631576</v>
      </c>
      <c r="H9">
        <v>191</v>
      </c>
      <c r="I9">
        <v>35</v>
      </c>
      <c r="J9">
        <f t="shared" si="1"/>
        <v>156</v>
      </c>
      <c r="K9" s="5">
        <f>J9/J19</f>
        <v>0.2381679389312977</v>
      </c>
      <c r="M9">
        <v>191</v>
      </c>
      <c r="N9">
        <v>35</v>
      </c>
      <c r="O9">
        <f t="shared" si="2"/>
        <v>156</v>
      </c>
      <c r="P9" s="5">
        <f>O9/O19</f>
        <v>0.34513274336283184</v>
      </c>
      <c r="U9" s="5"/>
    </row>
    <row r="10" spans="1:21" ht="15.75" x14ac:dyDescent="0.25">
      <c r="A10" s="12" t="s">
        <v>16</v>
      </c>
      <c r="B10" s="3" t="s">
        <v>17</v>
      </c>
      <c r="C10">
        <v>37</v>
      </c>
      <c r="D10">
        <v>35</v>
      </c>
      <c r="E10">
        <f t="shared" si="0"/>
        <v>2</v>
      </c>
      <c r="F10" s="5">
        <f>E10/E19</f>
        <v>1.3157894736842105E-2</v>
      </c>
      <c r="H10">
        <v>47</v>
      </c>
      <c r="I10">
        <v>35</v>
      </c>
      <c r="J10">
        <f t="shared" si="1"/>
        <v>12</v>
      </c>
      <c r="K10" s="5">
        <f>J10/J19</f>
        <v>1.8320610687022901E-2</v>
      </c>
      <c r="M10">
        <v>47</v>
      </c>
      <c r="N10">
        <v>35</v>
      </c>
      <c r="O10">
        <f t="shared" si="2"/>
        <v>12</v>
      </c>
      <c r="P10" s="5">
        <f>O10/O19</f>
        <v>2.6548672566371681E-2</v>
      </c>
      <c r="U10" s="5"/>
    </row>
    <row r="11" spans="1:21" ht="15.75" x14ac:dyDescent="0.25">
      <c r="A11" s="12" t="s">
        <v>18</v>
      </c>
      <c r="B11" s="3" t="s">
        <v>19</v>
      </c>
      <c r="E11">
        <f t="shared" si="0"/>
        <v>0</v>
      </c>
      <c r="F11" s="5">
        <f>E11/E19</f>
        <v>0</v>
      </c>
      <c r="H11">
        <v>40</v>
      </c>
      <c r="I11">
        <v>35</v>
      </c>
      <c r="J11">
        <f t="shared" si="1"/>
        <v>5</v>
      </c>
      <c r="K11" s="5">
        <f>J11/J19</f>
        <v>7.6335877862595417E-3</v>
      </c>
      <c r="M11">
        <v>40</v>
      </c>
      <c r="N11">
        <v>35</v>
      </c>
      <c r="O11">
        <f t="shared" si="2"/>
        <v>5</v>
      </c>
      <c r="P11" s="5">
        <f>O11/O19</f>
        <v>1.1061946902654867E-2</v>
      </c>
      <c r="U11" s="5"/>
    </row>
    <row r="12" spans="1:21" ht="15.75" x14ac:dyDescent="0.25">
      <c r="A12" s="12" t="s">
        <v>20</v>
      </c>
      <c r="B12" s="3" t="s">
        <v>21</v>
      </c>
      <c r="E12">
        <f t="shared" si="0"/>
        <v>0</v>
      </c>
      <c r="F12" s="5">
        <f>E12/E19</f>
        <v>0</v>
      </c>
      <c r="H12">
        <v>44</v>
      </c>
      <c r="I12">
        <v>35</v>
      </c>
      <c r="J12">
        <f t="shared" si="1"/>
        <v>9</v>
      </c>
      <c r="K12" s="5">
        <f>J12/J19</f>
        <v>1.3740458015267175E-2</v>
      </c>
      <c r="M12">
        <v>44</v>
      </c>
      <c r="N12">
        <v>35</v>
      </c>
      <c r="O12">
        <f t="shared" si="2"/>
        <v>9</v>
      </c>
      <c r="P12" s="5">
        <f>O12/O19</f>
        <v>1.9911504424778761E-2</v>
      </c>
      <c r="U12" s="5"/>
    </row>
    <row r="13" spans="1:21" ht="15.75" x14ac:dyDescent="0.25">
      <c r="A13" s="13" t="s">
        <v>22</v>
      </c>
      <c r="B13" s="2" t="s">
        <v>23</v>
      </c>
      <c r="E13">
        <f t="shared" si="0"/>
        <v>0</v>
      </c>
      <c r="F13" s="5">
        <f>E13/E19</f>
        <v>0</v>
      </c>
      <c r="H13">
        <v>37</v>
      </c>
      <c r="I13">
        <v>35</v>
      </c>
      <c r="J13">
        <f t="shared" si="1"/>
        <v>2</v>
      </c>
      <c r="K13" s="5">
        <f>J13/J19</f>
        <v>3.0534351145038168E-3</v>
      </c>
      <c r="M13">
        <v>37</v>
      </c>
      <c r="N13">
        <v>35</v>
      </c>
      <c r="O13">
        <f t="shared" si="2"/>
        <v>2</v>
      </c>
      <c r="P13" s="5">
        <f>O13/O19</f>
        <v>4.4247787610619468E-3</v>
      </c>
      <c r="U13" s="5"/>
    </row>
    <row r="14" spans="1:21" ht="15.75" x14ac:dyDescent="0.25">
      <c r="A14" s="14" t="s">
        <v>24</v>
      </c>
      <c r="B14" s="3" t="s">
        <v>25</v>
      </c>
      <c r="E14">
        <f t="shared" si="0"/>
        <v>0</v>
      </c>
      <c r="F14" s="5">
        <f>E14/E19</f>
        <v>0</v>
      </c>
      <c r="H14">
        <v>36</v>
      </c>
      <c r="I14">
        <v>35</v>
      </c>
      <c r="J14">
        <f t="shared" si="1"/>
        <v>1</v>
      </c>
      <c r="K14" s="5">
        <f>J14/J19</f>
        <v>1.5267175572519084E-3</v>
      </c>
      <c r="M14">
        <v>36</v>
      </c>
      <c r="N14">
        <v>35</v>
      </c>
      <c r="O14">
        <f t="shared" si="2"/>
        <v>1</v>
      </c>
      <c r="P14" s="5">
        <f>O14/O19</f>
        <v>2.2123893805309734E-3</v>
      </c>
      <c r="U14" s="5"/>
    </row>
    <row r="15" spans="1:21" ht="15.75" x14ac:dyDescent="0.25">
      <c r="A15" s="13" t="s">
        <v>26</v>
      </c>
      <c r="B15" s="2" t="s">
        <v>27</v>
      </c>
      <c r="C15">
        <v>36</v>
      </c>
      <c r="D15">
        <v>35</v>
      </c>
      <c r="E15">
        <f t="shared" si="0"/>
        <v>1</v>
      </c>
      <c r="F15" s="5">
        <f>E15/E19</f>
        <v>6.5789473684210523E-3</v>
      </c>
      <c r="H15">
        <v>39</v>
      </c>
      <c r="I15">
        <v>35</v>
      </c>
      <c r="J15">
        <f t="shared" si="1"/>
        <v>4</v>
      </c>
      <c r="K15" s="5">
        <f>J15/J19</f>
        <v>6.1068702290076335E-3</v>
      </c>
      <c r="M15">
        <v>39</v>
      </c>
      <c r="N15">
        <v>35</v>
      </c>
      <c r="O15">
        <f t="shared" si="2"/>
        <v>4</v>
      </c>
      <c r="P15" s="5">
        <f>O15/O19</f>
        <v>8.8495575221238937E-3</v>
      </c>
      <c r="U15" s="5"/>
    </row>
    <row r="16" spans="1:21" ht="15.75" x14ac:dyDescent="0.25">
      <c r="A16" s="10" t="s">
        <v>28</v>
      </c>
      <c r="B16" s="3" t="s">
        <v>29</v>
      </c>
      <c r="E16">
        <f t="shared" si="0"/>
        <v>0</v>
      </c>
      <c r="F16" s="5">
        <f>E16/E19</f>
        <v>0</v>
      </c>
      <c r="J16">
        <f t="shared" si="1"/>
        <v>0</v>
      </c>
      <c r="K16" s="5">
        <f>J16/J19</f>
        <v>0</v>
      </c>
      <c r="O16">
        <f t="shared" si="2"/>
        <v>0</v>
      </c>
      <c r="P16" s="5">
        <f>O16/O19</f>
        <v>0</v>
      </c>
      <c r="U16" s="5"/>
    </row>
    <row r="17" spans="1:21" ht="15.75" x14ac:dyDescent="0.25">
      <c r="A17" s="9" t="s">
        <v>30</v>
      </c>
      <c r="B17" s="2" t="s">
        <v>31</v>
      </c>
      <c r="E17">
        <f t="shared" si="0"/>
        <v>0</v>
      </c>
      <c r="F17" s="5">
        <f>E17/E19</f>
        <v>0</v>
      </c>
      <c r="J17">
        <f t="shared" si="1"/>
        <v>0</v>
      </c>
      <c r="K17" s="5">
        <f>J17/J19</f>
        <v>0</v>
      </c>
      <c r="O17">
        <f t="shared" si="2"/>
        <v>0</v>
      </c>
      <c r="P17" s="5">
        <f>O17/O19</f>
        <v>0</v>
      </c>
      <c r="U17" s="5"/>
    </row>
    <row r="18" spans="1:21" ht="38.25" x14ac:dyDescent="0.25">
      <c r="A18" s="15" t="s">
        <v>32</v>
      </c>
      <c r="B18" s="4" t="s">
        <v>33</v>
      </c>
      <c r="C18">
        <v>73</v>
      </c>
      <c r="D18">
        <v>35</v>
      </c>
      <c r="E18">
        <f t="shared" si="0"/>
        <v>38</v>
      </c>
      <c r="F18" s="5">
        <f>E18/E19</f>
        <v>0.25</v>
      </c>
      <c r="H18">
        <v>455</v>
      </c>
      <c r="I18">
        <v>175</v>
      </c>
      <c r="J18">
        <f t="shared" si="1"/>
        <v>280</v>
      </c>
      <c r="K18" s="5">
        <f>J18/J19</f>
        <v>0.42748091603053434</v>
      </c>
      <c r="M18">
        <v>147</v>
      </c>
      <c r="N18">
        <v>70</v>
      </c>
      <c r="O18">
        <f t="shared" si="2"/>
        <v>77</v>
      </c>
      <c r="P18" s="5">
        <f>O18/O19</f>
        <v>0.17035398230088494</v>
      </c>
      <c r="U18" s="5"/>
    </row>
    <row r="19" spans="1:21" x14ac:dyDescent="0.25">
      <c r="C19">
        <f>SUM(C4:C18)</f>
        <v>507</v>
      </c>
      <c r="D19">
        <f>SUM(D4:D18)</f>
        <v>355</v>
      </c>
      <c r="E19">
        <f>SUM(E4:E18)</f>
        <v>152</v>
      </c>
      <c r="F19" s="6">
        <f>SUM(F4:F18)</f>
        <v>0.99999999999999989</v>
      </c>
      <c r="H19">
        <f>SUM(H4:H18)</f>
        <v>1320</v>
      </c>
      <c r="I19">
        <f>SUM(I4:I18)</f>
        <v>665</v>
      </c>
      <c r="J19">
        <f>SUM(J4:J18)</f>
        <v>655</v>
      </c>
      <c r="K19" s="6">
        <f>SUM(K4:K18)</f>
        <v>1</v>
      </c>
      <c r="M19">
        <f>SUM(M4:M18)</f>
        <v>1012</v>
      </c>
      <c r="N19">
        <f>SUM(N4:N18)</f>
        <v>560</v>
      </c>
      <c r="O19">
        <f>SUM(O4:O18)</f>
        <v>452</v>
      </c>
      <c r="P19" s="6">
        <f>SUM(P4:P18)</f>
        <v>0.99999999999999989</v>
      </c>
      <c r="U19" s="6"/>
    </row>
    <row r="24" spans="1:21" ht="15.75" x14ac:dyDescent="0.25">
      <c r="A24" s="7" t="s">
        <v>40</v>
      </c>
      <c r="C24">
        <f>SUM(C4+C5+C8)</f>
        <v>194</v>
      </c>
      <c r="D24">
        <f>SUM(D4+D5+D8)</f>
        <v>145</v>
      </c>
      <c r="E24">
        <f t="shared" ref="E24:E29" si="3">C24-D24</f>
        <v>49</v>
      </c>
      <c r="F24" s="5">
        <f>E24/E29</f>
        <v>0.32236842105263158</v>
      </c>
      <c r="H24">
        <f>SUM(H4+H5+H8)</f>
        <v>328</v>
      </c>
      <c r="I24">
        <f>SUM(I4+I5+I8)</f>
        <v>175</v>
      </c>
      <c r="J24">
        <f t="shared" ref="J24:J29" si="4">H24-I24</f>
        <v>153</v>
      </c>
      <c r="K24" s="5">
        <f>J24/J29</f>
        <v>0.23358778625954199</v>
      </c>
      <c r="M24">
        <f>SUM(M4+M5+M8)</f>
        <v>328</v>
      </c>
      <c r="N24">
        <f>SUM(N4+N5+N8)</f>
        <v>175</v>
      </c>
      <c r="O24">
        <f t="shared" ref="O24:O29" si="5">M24-N24</f>
        <v>153</v>
      </c>
      <c r="P24" s="5">
        <f>O24/O29</f>
        <v>0.33849557522123896</v>
      </c>
      <c r="U24" s="5"/>
    </row>
    <row r="25" spans="1:21" ht="15.75" x14ac:dyDescent="0.25">
      <c r="A25" s="10" t="s">
        <v>41</v>
      </c>
      <c r="C25">
        <f>SUM(C6+C7+C16+C17)</f>
        <v>79</v>
      </c>
      <c r="D25">
        <f>SUM(D6+D7+D16+D17)</f>
        <v>70</v>
      </c>
      <c r="E25">
        <f t="shared" si="3"/>
        <v>9</v>
      </c>
      <c r="F25" s="5">
        <f>E25/E29</f>
        <v>5.921052631578947E-2</v>
      </c>
      <c r="H25">
        <f>SUM(H6+H7+H16+H17)</f>
        <v>103</v>
      </c>
      <c r="I25">
        <f>SUM(I6+I7+I16+I17)</f>
        <v>70</v>
      </c>
      <c r="J25">
        <f t="shared" si="4"/>
        <v>33</v>
      </c>
      <c r="K25" s="5">
        <f>J25/J29</f>
        <v>5.0381679389312976E-2</v>
      </c>
      <c r="M25">
        <f>SUM(M6+M7+M16+M17)</f>
        <v>103</v>
      </c>
      <c r="N25">
        <f>SUM(N6+N7+N16+N17)</f>
        <v>70</v>
      </c>
      <c r="O25">
        <f t="shared" si="5"/>
        <v>33</v>
      </c>
      <c r="P25" s="5">
        <f>O25/O29</f>
        <v>7.3008849557522126E-2</v>
      </c>
      <c r="U25" s="5"/>
    </row>
    <row r="26" spans="1:21" ht="15.75" x14ac:dyDescent="0.25">
      <c r="A26" s="11" t="s">
        <v>42</v>
      </c>
      <c r="C26">
        <f>C9</f>
        <v>88</v>
      </c>
      <c r="D26">
        <f>D9</f>
        <v>35</v>
      </c>
      <c r="E26">
        <f t="shared" si="3"/>
        <v>53</v>
      </c>
      <c r="F26" s="5">
        <f>E26/E29</f>
        <v>0.34868421052631576</v>
      </c>
      <c r="H26">
        <f>H9</f>
        <v>191</v>
      </c>
      <c r="I26">
        <f>I9</f>
        <v>35</v>
      </c>
      <c r="J26">
        <f t="shared" si="4"/>
        <v>156</v>
      </c>
      <c r="K26" s="5">
        <f>J26/J29</f>
        <v>0.2381679389312977</v>
      </c>
      <c r="M26">
        <f>M9</f>
        <v>191</v>
      </c>
      <c r="N26">
        <f>N9</f>
        <v>35</v>
      </c>
      <c r="O26">
        <f t="shared" si="5"/>
        <v>156</v>
      </c>
      <c r="P26" s="5">
        <f>O26/O29</f>
        <v>0.34513274336283184</v>
      </c>
      <c r="U26" s="5"/>
    </row>
    <row r="27" spans="1:21" ht="15.75" x14ac:dyDescent="0.25">
      <c r="A27" s="12" t="s">
        <v>43</v>
      </c>
      <c r="C27">
        <f>SUM(C10+C11+C12+C13+C15)</f>
        <v>73</v>
      </c>
      <c r="D27">
        <f>SUM(D10+D11+D12+D13+D15)</f>
        <v>70</v>
      </c>
      <c r="E27">
        <f t="shared" si="3"/>
        <v>3</v>
      </c>
      <c r="F27" s="5">
        <f>E27/E29</f>
        <v>1.9736842105263157E-2</v>
      </c>
      <c r="H27">
        <f>SUM(H10+H11+H12+H13+H15)</f>
        <v>207</v>
      </c>
      <c r="I27">
        <f>SUM(I10+I11+I12+I13+I15)</f>
        <v>175</v>
      </c>
      <c r="J27">
        <f t="shared" si="4"/>
        <v>32</v>
      </c>
      <c r="K27" s="5">
        <f>J27/J29</f>
        <v>4.8854961832061068E-2</v>
      </c>
      <c r="M27">
        <f>SUM(M10+M11+M12+M13+M15)</f>
        <v>207</v>
      </c>
      <c r="N27">
        <f>SUM(N10+N11+N12+N13+N15)</f>
        <v>175</v>
      </c>
      <c r="O27">
        <f t="shared" si="5"/>
        <v>32</v>
      </c>
      <c r="P27" s="5">
        <f>O27/O29</f>
        <v>7.0796460176991149E-2</v>
      </c>
      <c r="U27" s="5"/>
    </row>
    <row r="28" spans="1:21" ht="15.75" x14ac:dyDescent="0.25">
      <c r="A28" s="15" t="s">
        <v>32</v>
      </c>
      <c r="C28">
        <f>SUM(C14+C18)</f>
        <v>73</v>
      </c>
      <c r="D28">
        <f>SUM(D14+D18)</f>
        <v>35</v>
      </c>
      <c r="E28">
        <f t="shared" si="3"/>
        <v>38</v>
      </c>
      <c r="F28" s="5">
        <f>E28/E29</f>
        <v>0.25</v>
      </c>
      <c r="H28">
        <f>SUM(H14+H18)</f>
        <v>491</v>
      </c>
      <c r="I28">
        <f>SUM(I14+I18)</f>
        <v>210</v>
      </c>
      <c r="J28">
        <f t="shared" si="4"/>
        <v>281</v>
      </c>
      <c r="K28" s="5">
        <f>J28/J29</f>
        <v>0.42900763358778626</v>
      </c>
      <c r="M28">
        <f>SUM(M14+M18)</f>
        <v>183</v>
      </c>
      <c r="N28">
        <f>SUM(N14+N18)</f>
        <v>105</v>
      </c>
      <c r="O28">
        <f t="shared" si="5"/>
        <v>78</v>
      </c>
      <c r="P28" s="5">
        <f>O28/O29</f>
        <v>0.17256637168141592</v>
      </c>
      <c r="U28" s="5"/>
    </row>
    <row r="29" spans="1:21" x14ac:dyDescent="0.25">
      <c r="A29" t="s">
        <v>45</v>
      </c>
      <c r="C29">
        <f>SUM(C24:C28)</f>
        <v>507</v>
      </c>
      <c r="D29">
        <f>SUM(D24:D28)</f>
        <v>355</v>
      </c>
      <c r="E29">
        <f t="shared" si="3"/>
        <v>152</v>
      </c>
      <c r="F29" s="5">
        <f>SUM(F24:F28)</f>
        <v>1</v>
      </c>
      <c r="H29">
        <f>SUM(H24:H28)</f>
        <v>1320</v>
      </c>
      <c r="I29">
        <f>SUM(I24:I28)</f>
        <v>665</v>
      </c>
      <c r="J29">
        <f t="shared" si="4"/>
        <v>655</v>
      </c>
      <c r="K29" s="5">
        <f>SUM(K24:K28)</f>
        <v>1</v>
      </c>
      <c r="M29">
        <f>SUM(M24:M28)</f>
        <v>1012</v>
      </c>
      <c r="N29">
        <f>SUM(N24:N28)</f>
        <v>560</v>
      </c>
      <c r="O29">
        <f t="shared" si="5"/>
        <v>452</v>
      </c>
      <c r="P29" s="5">
        <f>SUM(P24:P28)</f>
        <v>1</v>
      </c>
      <c r="U29" s="5"/>
    </row>
  </sheetData>
  <mergeCells count="3">
    <mergeCell ref="C1:F1"/>
    <mergeCell ref="H1:K1"/>
    <mergeCell ref="M1:P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OVERALL</vt:lpstr>
      <vt:lpstr>San Mar 7-2-19</vt:lpstr>
      <vt:lpstr>Autumnwood_Kings_Montrose 7-3 </vt:lpstr>
      <vt:lpstr>Ken Lake 7-18</vt:lpstr>
      <vt:lpstr>Car Wash 7-19</vt:lpstr>
      <vt:lpstr>'Autumnwood_Kings_Montrose 7-3 '!Print_Area</vt:lpstr>
      <vt:lpstr>'San Mar 7-2-19'!Print_Area</vt:lpstr>
    </vt:vector>
  </TitlesOfParts>
  <Company>City of Olympia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Johnson</dc:creator>
  <cp:lastModifiedBy>Guttchen, Peter (ECY)</cp:lastModifiedBy>
  <cp:lastPrinted>2019-07-03T19:24:46Z</cp:lastPrinted>
  <dcterms:created xsi:type="dcterms:W3CDTF">2019-07-02T21:08:22Z</dcterms:created>
  <dcterms:modified xsi:type="dcterms:W3CDTF">2020-02-12T22:36:43Z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f7df62829a7345e5981d49547e2e7adf</vt:lpwstr>
  </property>
</Properties>
</file>