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key461\Desktop\"/>
    </mc:Choice>
  </mc:AlternateContent>
  <bookViews>
    <workbookView xWindow="0" yWindow="0" windowWidth="17085" windowHeight="8400" activeTab="2"/>
  </bookViews>
  <sheets>
    <sheet name="WARM-per ton estimates" sheetId="6" r:id="rId1"/>
    <sheet name="GHG per ton-select materials" sheetId="2" r:id="rId2"/>
    <sheet name="GHG Emissions-LF vs Recy" sheetId="5" r:id="rId3"/>
    <sheet name="Disposed materials" sheetId="3" r:id="rId4"/>
  </sheets>
  <externalReferences>
    <externalReference r:id="rId5"/>
    <externalReference r:id="rId6"/>
    <externalReference r:id="rId7"/>
  </externalReferences>
  <definedNames>
    <definedName name="GHGBaseline_MTCO2E">'[1]Analysis Results (MTCO2E)'!$D$76:$Q$136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8" i="3" l="1"/>
  <c r="D58" i="3" s="1"/>
  <c r="C55" i="3"/>
  <c r="D55" i="3" s="1"/>
  <c r="C51" i="3"/>
  <c r="D51" i="3" s="1"/>
  <c r="C50" i="3"/>
  <c r="D50" i="3" s="1"/>
  <c r="C48" i="3"/>
  <c r="D48" i="3" s="1"/>
  <c r="C46" i="3"/>
  <c r="D46" i="3" s="1"/>
  <c r="C45" i="3"/>
  <c r="D45" i="3" s="1"/>
  <c r="C41" i="3"/>
  <c r="D41" i="3" s="1"/>
  <c r="C40" i="3"/>
  <c r="D40" i="3" s="1"/>
  <c r="C42" i="3"/>
  <c r="D42" i="3" s="1"/>
  <c r="C44" i="3"/>
  <c r="D44" i="3" s="1"/>
  <c r="C36" i="3"/>
  <c r="D36" i="3" s="1"/>
  <c r="C33" i="3"/>
  <c r="D33" i="3" s="1"/>
  <c r="C30" i="3"/>
  <c r="D30" i="3" s="1"/>
  <c r="C27" i="3"/>
  <c r="D27" i="3" s="1"/>
  <c r="C24" i="3"/>
  <c r="D24" i="3" s="1"/>
  <c r="C20" i="3"/>
  <c r="D20" i="3" s="1"/>
  <c r="C15" i="3"/>
  <c r="D15" i="3" s="1"/>
  <c r="C11" i="3"/>
  <c r="D11" i="3" s="1"/>
  <c r="C8" i="3"/>
  <c r="D8" i="3" s="1"/>
  <c r="D7" i="3"/>
  <c r="C59" i="3"/>
  <c r="D59" i="3" s="1"/>
  <c r="C34" i="3"/>
  <c r="D34" i="3" s="1"/>
  <c r="C56" i="3"/>
  <c r="D56" i="3" s="1"/>
  <c r="C54" i="3"/>
  <c r="D54" i="3" s="1"/>
  <c r="C52" i="3"/>
  <c r="D52" i="3" s="1"/>
  <c r="C53" i="3"/>
  <c r="D53" i="3" s="1"/>
  <c r="C49" i="3"/>
  <c r="D49" i="3" s="1"/>
  <c r="C22" i="3"/>
  <c r="D22" i="3" s="1"/>
  <c r="C47" i="3"/>
  <c r="D47" i="3" s="1"/>
  <c r="C31" i="3"/>
  <c r="D31" i="3" s="1"/>
  <c r="C43" i="3"/>
  <c r="D43" i="3" s="1"/>
  <c r="C17" i="3"/>
  <c r="D17" i="3" s="1"/>
  <c r="C38" i="3"/>
  <c r="D38" i="3" s="1"/>
  <c r="C39" i="3"/>
  <c r="D39" i="3" s="1"/>
  <c r="C37" i="3"/>
  <c r="D37" i="3" s="1"/>
  <c r="C35" i="3"/>
  <c r="D35" i="3" s="1"/>
  <c r="C32" i="3"/>
  <c r="D32" i="3" s="1"/>
  <c r="C25" i="3"/>
  <c r="D25" i="3" s="1"/>
  <c r="C23" i="3"/>
  <c r="D23" i="3" s="1"/>
  <c r="C29" i="3"/>
  <c r="D29" i="3" s="1"/>
  <c r="C28" i="3"/>
  <c r="D28" i="3" s="1"/>
  <c r="C21" i="3"/>
  <c r="D21" i="3" s="1"/>
  <c r="C26" i="3"/>
  <c r="D26" i="3" s="1"/>
  <c r="C18" i="3"/>
  <c r="D18" i="3" s="1"/>
  <c r="C16" i="3"/>
  <c r="D16" i="3" s="1"/>
  <c r="C19" i="3"/>
  <c r="D19" i="3" s="1"/>
  <c r="C14" i="3"/>
  <c r="D14" i="3" s="1"/>
  <c r="C13" i="3"/>
  <c r="D13" i="3" s="1"/>
  <c r="C12" i="3"/>
  <c r="D12" i="3" s="1"/>
  <c r="C10" i="3"/>
  <c r="D10" i="3" s="1"/>
  <c r="C9" i="3"/>
  <c r="D9" i="3" s="1"/>
  <c r="C57" i="3"/>
  <c r="D57" i="3" s="1"/>
  <c r="C6" i="3"/>
  <c r="D6" i="3" s="1"/>
  <c r="C5" i="3"/>
  <c r="D5" i="3" s="1"/>
  <c r="C60" i="3" l="1"/>
  <c r="D60" i="3" s="1"/>
  <c r="H23" i="6"/>
  <c r="I23" i="6"/>
  <c r="G23" i="6"/>
  <c r="F23" i="6"/>
  <c r="F29" i="6"/>
  <c r="G29" i="6"/>
  <c r="H29" i="6"/>
  <c r="F63" i="6"/>
  <c r="I63" i="6"/>
  <c r="G63" i="6"/>
  <c r="H63" i="6"/>
  <c r="G11" i="6"/>
  <c r="F11" i="6"/>
  <c r="H11" i="6"/>
  <c r="G42" i="6"/>
  <c r="F42" i="6"/>
  <c r="H42" i="6"/>
  <c r="H26" i="6"/>
  <c r="G26" i="6"/>
  <c r="F26" i="6"/>
  <c r="G56" i="6"/>
  <c r="H56" i="6"/>
  <c r="F56" i="6"/>
  <c r="G36" i="6"/>
  <c r="F36" i="6"/>
  <c r="H36" i="6"/>
  <c r="I17" i="6"/>
  <c r="F17" i="6"/>
  <c r="G17" i="6"/>
  <c r="H17" i="6"/>
  <c r="C30" i="6"/>
  <c r="F6" i="6"/>
  <c r="G6" i="6"/>
  <c r="H6" i="6"/>
  <c r="F20" i="6"/>
  <c r="I20" i="6"/>
  <c r="G20" i="6"/>
  <c r="H20" i="6"/>
  <c r="C27" i="6"/>
  <c r="H18" i="6"/>
  <c r="G18" i="6"/>
  <c r="I18" i="6"/>
  <c r="F18" i="6"/>
  <c r="F30" i="6"/>
  <c r="H30" i="6"/>
  <c r="D30" i="6"/>
  <c r="E30" i="6"/>
  <c r="G30" i="6"/>
  <c r="C49" i="6"/>
  <c r="I19" i="6"/>
  <c r="H19" i="6"/>
  <c r="F19" i="6"/>
  <c r="G19" i="6"/>
  <c r="H28" i="6"/>
  <c r="F28" i="6"/>
  <c r="G28" i="6"/>
  <c r="I15" i="6"/>
  <c r="F15" i="6"/>
  <c r="G15" i="6"/>
  <c r="H15" i="6"/>
  <c r="G13" i="6"/>
  <c r="I13" i="6"/>
  <c r="F13" i="6"/>
  <c r="H13" i="6"/>
  <c r="E20" i="6"/>
  <c r="D20" i="6"/>
  <c r="C20" i="6"/>
  <c r="H40" i="6"/>
  <c r="G40" i="6"/>
  <c r="F40" i="6"/>
  <c r="F53" i="6"/>
  <c r="H53" i="6"/>
  <c r="G53" i="6"/>
  <c r="H60" i="6"/>
  <c r="F60" i="6"/>
  <c r="G60" i="6"/>
  <c r="F58" i="6"/>
  <c r="G58" i="6"/>
  <c r="H58" i="6"/>
  <c r="G45" i="6"/>
  <c r="H45" i="6"/>
  <c r="F45" i="6"/>
  <c r="E36" i="6"/>
  <c r="D36" i="6"/>
  <c r="C36" i="6"/>
  <c r="F35" i="6"/>
  <c r="G35" i="6"/>
  <c r="H35" i="6"/>
  <c r="F52" i="6"/>
  <c r="G52" i="6"/>
  <c r="H52" i="6"/>
  <c r="D49" i="6"/>
  <c r="H49" i="6"/>
  <c r="G49" i="6"/>
  <c r="E49" i="6"/>
  <c r="F49" i="6"/>
  <c r="G7" i="6"/>
  <c r="H7" i="6"/>
  <c r="F7" i="6"/>
  <c r="C33" i="6"/>
  <c r="F34" i="6"/>
  <c r="H34" i="6"/>
  <c r="G34" i="6"/>
  <c r="G31" i="6"/>
  <c r="H31" i="6"/>
  <c r="F31" i="6"/>
  <c r="H54" i="6"/>
  <c r="F54" i="6"/>
  <c r="G54" i="6"/>
  <c r="C61" i="6"/>
  <c r="H37" i="6"/>
  <c r="G37" i="6"/>
  <c r="F37" i="6"/>
  <c r="H32" i="6"/>
  <c r="G32" i="6"/>
  <c r="F32" i="6"/>
  <c r="H5" i="6"/>
  <c r="G5" i="6"/>
  <c r="F5" i="6"/>
  <c r="C9" i="6"/>
  <c r="F47" i="6"/>
  <c r="G47" i="6"/>
  <c r="H47" i="6"/>
  <c r="G41" i="6"/>
  <c r="H41" i="6"/>
  <c r="F41" i="6"/>
  <c r="C39" i="6"/>
  <c r="H10" i="6"/>
  <c r="G10" i="6"/>
  <c r="F10" i="6"/>
  <c r="H38" i="6"/>
  <c r="G38" i="6"/>
  <c r="F38" i="6"/>
  <c r="C44" i="6"/>
  <c r="H33" i="6"/>
  <c r="G33" i="6"/>
  <c r="D33" i="6"/>
  <c r="F33" i="6"/>
  <c r="E33" i="6"/>
  <c r="E23" i="6"/>
  <c r="D23" i="6"/>
  <c r="C23" i="6"/>
  <c r="H39" i="6"/>
  <c r="D39" i="6"/>
  <c r="F39" i="6"/>
  <c r="G39" i="6"/>
  <c r="E39" i="6"/>
  <c r="G22" i="6"/>
  <c r="H22" i="6"/>
  <c r="I22" i="6"/>
  <c r="F22" i="6"/>
  <c r="E52" i="6"/>
  <c r="D52" i="6"/>
  <c r="C52" i="6"/>
  <c r="F4" i="6"/>
  <c r="H4" i="6"/>
  <c r="G4" i="6"/>
  <c r="E31" i="6"/>
  <c r="D31" i="6"/>
  <c r="C31" i="6"/>
  <c r="G16" i="6"/>
  <c r="I16" i="6"/>
  <c r="H16" i="6"/>
  <c r="F16" i="6"/>
  <c r="E37" i="6"/>
  <c r="D37" i="6"/>
  <c r="C37" i="6"/>
  <c r="E6" i="6"/>
  <c r="D6" i="6"/>
  <c r="C6" i="6"/>
  <c r="H50" i="6"/>
  <c r="F50" i="6"/>
  <c r="G50" i="6"/>
  <c r="E47" i="6"/>
  <c r="D47" i="6"/>
  <c r="C47" i="6"/>
  <c r="E56" i="6"/>
  <c r="D56" i="6"/>
  <c r="C56" i="6"/>
  <c r="E17" i="6"/>
  <c r="D17" i="6"/>
  <c r="C17" i="6"/>
  <c r="E22" i="6"/>
  <c r="D22" i="6"/>
  <c r="C22" i="6"/>
  <c r="G59" i="6"/>
  <c r="F59" i="6"/>
  <c r="H59" i="6"/>
  <c r="F27" i="6"/>
  <c r="G27" i="6"/>
  <c r="D27" i="6"/>
  <c r="H27" i="6"/>
  <c r="E27" i="6"/>
  <c r="G21" i="6"/>
  <c r="F21" i="6"/>
  <c r="H21" i="6"/>
  <c r="I21" i="6"/>
  <c r="E18" i="6"/>
  <c r="D18" i="6"/>
  <c r="C18" i="6"/>
  <c r="G46" i="6"/>
  <c r="H46" i="6"/>
  <c r="F46" i="6"/>
  <c r="E42" i="6"/>
  <c r="D42" i="6"/>
  <c r="C42" i="6"/>
  <c r="E53" i="6"/>
  <c r="D53" i="6"/>
  <c r="C53" i="6"/>
  <c r="E60" i="6"/>
  <c r="D60" i="6"/>
  <c r="C60" i="6"/>
  <c r="H24" i="6"/>
  <c r="I24" i="6"/>
  <c r="G24" i="6"/>
  <c r="F24" i="6"/>
  <c r="F57" i="6"/>
  <c r="G57" i="6"/>
  <c r="H57" i="6"/>
  <c r="E7" i="6"/>
  <c r="D7" i="6"/>
  <c r="C7" i="6"/>
  <c r="F64" i="6"/>
  <c r="G64" i="6"/>
  <c r="H64" i="6"/>
  <c r="E54" i="6"/>
  <c r="D54" i="6"/>
  <c r="C54" i="6"/>
  <c r="F48" i="6"/>
  <c r="G48" i="6"/>
  <c r="H48" i="6"/>
  <c r="E32" i="6"/>
  <c r="D32" i="6"/>
  <c r="C32" i="6"/>
  <c r="E45" i="6"/>
  <c r="D45" i="6"/>
  <c r="C45" i="6"/>
  <c r="E41" i="6"/>
  <c r="D41" i="6"/>
  <c r="C41" i="6"/>
  <c r="E4" i="6"/>
  <c r="D4" i="6"/>
  <c r="C4" i="6"/>
  <c r="E16" i="6"/>
  <c r="D16" i="6"/>
  <c r="C16" i="6"/>
  <c r="H51" i="6"/>
  <c r="G51" i="6"/>
  <c r="F51" i="6"/>
  <c r="E26" i="6"/>
  <c r="D26" i="6"/>
  <c r="C26" i="6"/>
  <c r="F62" i="6"/>
  <c r="H62" i="6"/>
  <c r="G62" i="6"/>
  <c r="E59" i="6"/>
  <c r="D59" i="6"/>
  <c r="C59" i="6"/>
  <c r="E40" i="6"/>
  <c r="D40" i="6"/>
  <c r="C40" i="6"/>
  <c r="C55" i="6"/>
  <c r="H14" i="6"/>
  <c r="F14" i="6"/>
  <c r="I14" i="6"/>
  <c r="G14" i="6"/>
  <c r="E15" i="6"/>
  <c r="D15" i="6"/>
  <c r="C15" i="6"/>
  <c r="F25" i="6"/>
  <c r="I25" i="6"/>
  <c r="G25" i="6"/>
  <c r="H25" i="6"/>
  <c r="H12" i="6"/>
  <c r="G12" i="6"/>
  <c r="F12" i="6"/>
  <c r="G43" i="6"/>
  <c r="H43" i="6"/>
  <c r="F43" i="6"/>
  <c r="E29" i="6"/>
  <c r="D29" i="6"/>
  <c r="C29" i="6"/>
  <c r="D44" i="6"/>
  <c r="H44" i="6"/>
  <c r="G44" i="6"/>
  <c r="E44" i="6"/>
  <c r="F44" i="6"/>
  <c r="E5" i="6"/>
  <c r="D5" i="6"/>
  <c r="C5" i="6"/>
  <c r="E50" i="6"/>
  <c r="D50" i="6"/>
  <c r="C50" i="6"/>
  <c r="E34" i="6"/>
  <c r="D34" i="6"/>
  <c r="C34" i="6"/>
  <c r="H61" i="6"/>
  <c r="G61" i="6"/>
  <c r="F61" i="6"/>
  <c r="E61" i="6"/>
  <c r="D61" i="6"/>
  <c r="E10" i="6"/>
  <c r="D10" i="6"/>
  <c r="C10" i="6"/>
  <c r="E63" i="6"/>
  <c r="D63" i="6"/>
  <c r="C63" i="6"/>
  <c r="G8" i="6"/>
  <c r="F8" i="6"/>
  <c r="H8" i="6"/>
  <c r="E24" i="6"/>
  <c r="D24" i="6"/>
  <c r="C24" i="6"/>
  <c r="E57" i="6"/>
  <c r="D57" i="6"/>
  <c r="C57" i="6"/>
  <c r="G55" i="6"/>
  <c r="H55" i="6"/>
  <c r="F55" i="6"/>
  <c r="E55" i="6"/>
  <c r="D55" i="6"/>
  <c r="E64" i="6"/>
  <c r="D64" i="6"/>
  <c r="C64" i="6"/>
  <c r="F9" i="6"/>
  <c r="G9" i="6"/>
  <c r="H9" i="6"/>
  <c r="E9" i="6"/>
  <c r="D9" i="6"/>
  <c r="E48" i="6"/>
  <c r="D48" i="6"/>
  <c r="C48" i="6"/>
  <c r="E46" i="6"/>
  <c r="D46" i="6"/>
  <c r="C46" i="6"/>
  <c r="E28" i="6"/>
  <c r="D28" i="6"/>
  <c r="C28" i="6"/>
  <c r="E35" i="6"/>
  <c r="D35" i="6"/>
  <c r="C35" i="6"/>
  <c r="E19" i="6"/>
  <c r="D19" i="6"/>
  <c r="C19" i="6"/>
  <c r="E11" i="6"/>
  <c r="D11" i="6"/>
  <c r="C11" i="6"/>
  <c r="E58" i="6"/>
  <c r="D58" i="6"/>
  <c r="C58" i="6"/>
  <c r="E43" i="6"/>
  <c r="D43" i="6"/>
  <c r="C43" i="6"/>
  <c r="E51" i="6"/>
  <c r="D51" i="6"/>
  <c r="C51" i="6"/>
  <c r="E12" i="6"/>
  <c r="D12" i="6"/>
  <c r="C12" i="6"/>
  <c r="E62" i="6"/>
  <c r="D62" i="6"/>
  <c r="C62" i="6"/>
  <c r="E8" i="6"/>
  <c r="D8" i="6"/>
  <c r="C8" i="6"/>
  <c r="E25" i="6"/>
  <c r="D25" i="6"/>
  <c r="C25" i="6"/>
  <c r="E21" i="6"/>
  <c r="D21" i="6"/>
  <c r="C21" i="6"/>
  <c r="E13" i="6"/>
  <c r="D13" i="6"/>
  <c r="C13" i="6"/>
  <c r="E14" i="6"/>
  <c r="D14" i="6"/>
  <c r="C14" i="6"/>
  <c r="E38" i="6"/>
  <c r="D38" i="6"/>
  <c r="C38" i="6"/>
</calcChain>
</file>

<file path=xl/sharedStrings.xml><?xml version="1.0" encoding="utf-8"?>
<sst xmlns="http://schemas.openxmlformats.org/spreadsheetml/2006/main" count="353" uniqueCount="156">
  <si>
    <t>Material</t>
  </si>
  <si>
    <t>Corrugated Containers</t>
  </si>
  <si>
    <t>NA</t>
  </si>
  <si>
    <t>Newspaper</t>
  </si>
  <si>
    <t>Office Paper</t>
  </si>
  <si>
    <t>Mixed Paper (general)</t>
  </si>
  <si>
    <t>Food Waste</t>
  </si>
  <si>
    <t>Yard Trimmings</t>
  </si>
  <si>
    <t>HDPE</t>
  </si>
  <si>
    <t>PET</t>
  </si>
  <si>
    <t>Mixed Plastics</t>
  </si>
  <si>
    <t>Mixed Electronics</t>
  </si>
  <si>
    <t>Aluminum Cans</t>
  </si>
  <si>
    <t>Steel Cans</t>
  </si>
  <si>
    <t>Mixed Metals</t>
  </si>
  <si>
    <t>Glass</t>
  </si>
  <si>
    <t>Asphalt Concrete</t>
  </si>
  <si>
    <t>Asphalt Shingles</t>
  </si>
  <si>
    <t>Carpet</t>
  </si>
  <si>
    <t>Concrete</t>
  </si>
  <si>
    <t>Dimensional Lumber</t>
  </si>
  <si>
    <t>Drywall</t>
  </si>
  <si>
    <t>Tires</t>
  </si>
  <si>
    <t>Mixed Organics</t>
  </si>
  <si>
    <t>GHG Emissions per Ton of Material Produced (MTCO2E)</t>
  </si>
  <si>
    <t>GHG Emissions per Ton of Material Source Reduced (MTCO2E)</t>
  </si>
  <si>
    <t>GHG Emissions per Ton of Material Landfilled (MTCO2E)</t>
  </si>
  <si>
    <t>GHG Emissions per Ton of Material Combusted (MTCO2E)</t>
  </si>
  <si>
    <t>GHG Emissions per Ton of Material Composted (MTCO2E)</t>
  </si>
  <si>
    <t>GHG Emission per Ton of Material Anaerobically Digested (MTCO2E)</t>
  </si>
  <si>
    <t>Percent of Overall Waste Stream</t>
  </si>
  <si>
    <t>Aluminum Cans, Alum, Foil/Containers</t>
  </si>
  <si>
    <t>Antifreeze</t>
  </si>
  <si>
    <t>White Goods</t>
  </si>
  <si>
    <t>Asphalt, Concrete</t>
  </si>
  <si>
    <t>Auto Batteries</t>
  </si>
  <si>
    <t>Cardboard</t>
  </si>
  <si>
    <t>Carpet, Carpet Padding</t>
  </si>
  <si>
    <t>Cartons (aseptic &amp; gable top)</t>
  </si>
  <si>
    <t>Clear, Green and Brown Glass</t>
  </si>
  <si>
    <t>Computers, Other Electronics</t>
  </si>
  <si>
    <t>HDPE Bottles, Clear</t>
  </si>
  <si>
    <t>High-Grade</t>
  </si>
  <si>
    <t>Film and Bags</t>
  </si>
  <si>
    <t>Fluorescent Tubes</t>
  </si>
  <si>
    <t>Magazines, Mixed Low-Grade</t>
  </si>
  <si>
    <t>Oil Filters</t>
  </si>
  <si>
    <t>Other Ferrous</t>
  </si>
  <si>
    <t>Other Aluminum, Other Non-Ferrous</t>
  </si>
  <si>
    <t>Compostable Paper, Manures, Other Organics</t>
  </si>
  <si>
    <t>Other Plastic Bottles</t>
  </si>
  <si>
    <t>Latex Paint, Oil Paint</t>
  </si>
  <si>
    <t>PET Bottles</t>
  </si>
  <si>
    <t>Expanded Polystyrene</t>
  </si>
  <si>
    <t>Roofing Waste</t>
  </si>
  <si>
    <t>Tin Cans</t>
  </si>
  <si>
    <t>Textiles</t>
  </si>
  <si>
    <t>Used Oil</t>
  </si>
  <si>
    <t>Natural Wood, Engineered Wood, Wood Packaging, Other Untreated Wood</t>
  </si>
  <si>
    <t>Yard, Garden, Prunings</t>
  </si>
  <si>
    <t>Asbestos</t>
  </si>
  <si>
    <t>Ash, Dust</t>
  </si>
  <si>
    <t>Carcasses, Offal</t>
  </si>
  <si>
    <t>Ceramics &amp; Brick</t>
  </si>
  <si>
    <t>Disposable Diapers</t>
  </si>
  <si>
    <t>Fines/Sorting Residues</t>
  </si>
  <si>
    <t>Furniture, Mattresses</t>
  </si>
  <si>
    <t>Insulation</t>
  </si>
  <si>
    <t>Medical Waste</t>
  </si>
  <si>
    <t>Non-Glass Ceramics</t>
  </si>
  <si>
    <t>Other Plastics</t>
  </si>
  <si>
    <t>Other Paper</t>
  </si>
  <si>
    <t>Other Haz. Waste</t>
  </si>
  <si>
    <t>Other Non-Haz. Waste</t>
  </si>
  <si>
    <t>Painted Wood</t>
  </si>
  <si>
    <t>Pesticides</t>
  </si>
  <si>
    <t>Remainder/Composite of all major categories</t>
  </si>
  <si>
    <t>Sludge, Other Industrial</t>
  </si>
  <si>
    <t>Soil, Rocks and Sand</t>
  </si>
  <si>
    <t>Treated Wood</t>
  </si>
  <si>
    <t>Wood Byproducts</t>
  </si>
  <si>
    <t>Total MSW Reported Disposed</t>
  </si>
  <si>
    <t>Per Ton Estimates of GHG Emissions for Baseline and Alternative Management Scenarios*</t>
  </si>
  <si>
    <t>Office paper</t>
  </si>
  <si>
    <t>Asphalt Roofing Shingles</t>
  </si>
  <si>
    <t>Not in WARM</t>
  </si>
  <si>
    <t>Not in WARM or no good proxy</t>
  </si>
  <si>
    <t>Tons Landfilled</t>
  </si>
  <si>
    <t>GHG Emissions from Landfilling versus Recycling in 2018</t>
  </si>
  <si>
    <t>Tons Recycled or Composted</t>
  </si>
  <si>
    <t>Change
(Alt - Base) MTCO2E</t>
  </si>
  <si>
    <t>Total MTCO2E from Landfilling</t>
  </si>
  <si>
    <t>Total MTCO2E from Recycling</t>
  </si>
  <si>
    <t>Notes:</t>
  </si>
  <si>
    <t>2018 tons</t>
  </si>
  <si>
    <t>Material category from Waste Characterization Study</t>
  </si>
  <si>
    <t>Total</t>
  </si>
  <si>
    <t>Based on 2020-2021 Washington Statewide Waste Characterization Study and annual reports from landfills and incinerators.  See the Solid Waste Management program website for report (https://ecology.wa.gov/Research-Data/Data-resources/Solid-waste-recycling-data).</t>
  </si>
  <si>
    <t>Disposed MSW in Washington (2018 tons disposed by material)</t>
  </si>
  <si>
    <t xml:space="preserve">Source:  EPA WARM version 15 (https://www.epa.gov/warm).  </t>
  </si>
  <si>
    <t>Based on EPA WARM version 15 (https://www.epa.gov/warm), 2020-2021 Washington Statewide Waste Characterization Study and annual reports from landfills.</t>
  </si>
  <si>
    <t>Per Ton Estimates of GHG Emissions for Baseline and Alternative Management Scenarios</t>
  </si>
  <si>
    <t>*Selected materials based on materials reported for recovery in Washington and material categories available in WARM.</t>
  </si>
  <si>
    <t>GHG Emissions per Ton of Material Recycled (MTCO2E)**</t>
  </si>
  <si>
    <t>**Includes composted Food Waste, Mixed Organics, and Yard Trimmings.</t>
  </si>
  <si>
    <r>
      <t>GHG Emissions per Ton of Material Produced (MTCO</t>
    </r>
    <r>
      <rPr>
        <b/>
        <vertAlign val="subscript"/>
        <sz val="6.5"/>
        <rFont val="Arial"/>
        <family val="2"/>
      </rPr>
      <t>2</t>
    </r>
    <r>
      <rPr>
        <b/>
        <sz val="6.5"/>
        <rFont val="Arial"/>
        <family val="2"/>
      </rPr>
      <t>E)</t>
    </r>
  </si>
  <si>
    <r>
      <t>GHG Emissions per Ton of Material Source Reduced (MTCO</t>
    </r>
    <r>
      <rPr>
        <b/>
        <vertAlign val="subscript"/>
        <sz val="6.5"/>
        <rFont val="Arial"/>
        <family val="2"/>
      </rPr>
      <t>2</t>
    </r>
    <r>
      <rPr>
        <b/>
        <sz val="6.5"/>
        <rFont val="Arial"/>
        <family val="2"/>
      </rPr>
      <t>E)</t>
    </r>
  </si>
  <si>
    <r>
      <t>GHG Emissions per Ton of Material Recycled (MTCO</t>
    </r>
    <r>
      <rPr>
        <b/>
        <vertAlign val="subscript"/>
        <sz val="6.5"/>
        <rFont val="Arial"/>
        <family val="2"/>
      </rPr>
      <t>2</t>
    </r>
    <r>
      <rPr>
        <b/>
        <sz val="6.5"/>
        <rFont val="Arial"/>
        <family val="2"/>
      </rPr>
      <t>E)</t>
    </r>
  </si>
  <si>
    <r>
      <t>GHG Emissions per Ton of Material Landfilled (MTCO</t>
    </r>
    <r>
      <rPr>
        <b/>
        <vertAlign val="subscript"/>
        <sz val="6.5"/>
        <rFont val="Arial"/>
        <family val="2"/>
      </rPr>
      <t>2</t>
    </r>
    <r>
      <rPr>
        <b/>
        <sz val="6.5"/>
        <rFont val="Arial"/>
        <family val="2"/>
      </rPr>
      <t>E)</t>
    </r>
  </si>
  <si>
    <r>
      <t>GHG Emissions per Ton of Material Combusted (MTCO</t>
    </r>
    <r>
      <rPr>
        <b/>
        <vertAlign val="subscript"/>
        <sz val="6.5"/>
        <rFont val="Arial"/>
        <family val="2"/>
      </rPr>
      <t>2</t>
    </r>
    <r>
      <rPr>
        <b/>
        <sz val="6.5"/>
        <rFont val="Arial"/>
        <family val="2"/>
      </rPr>
      <t>E)</t>
    </r>
  </si>
  <si>
    <r>
      <t>GHG Emissions per Ton of Material Composted (MTCO</t>
    </r>
    <r>
      <rPr>
        <b/>
        <vertAlign val="subscript"/>
        <sz val="6.5"/>
        <rFont val="Arial"/>
        <family val="2"/>
      </rPr>
      <t>2</t>
    </r>
    <r>
      <rPr>
        <b/>
        <sz val="6.5"/>
        <rFont val="Arial"/>
        <family val="2"/>
      </rPr>
      <t>E)</t>
    </r>
  </si>
  <si>
    <r>
      <t>GHG Emission per Ton of Material Anaerobically Digested (MTCO</t>
    </r>
    <r>
      <rPr>
        <b/>
        <vertAlign val="subscript"/>
        <sz val="6.5"/>
        <rFont val="Arial"/>
        <family val="2"/>
      </rPr>
      <t>2</t>
    </r>
    <r>
      <rPr>
        <b/>
        <sz val="6.5"/>
        <rFont val="Arial"/>
        <family val="2"/>
      </rPr>
      <t>E)</t>
    </r>
  </si>
  <si>
    <t>Magazines/third-class mail</t>
  </si>
  <si>
    <t>Phonebooks</t>
  </si>
  <si>
    <t>Textbooks</t>
  </si>
  <si>
    <t>Mixed Paper (primarily residential)</t>
  </si>
  <si>
    <t>Mixed Paper (primarily from offices)</t>
  </si>
  <si>
    <t>Food Waste (non-meat)</t>
  </si>
  <si>
    <t>Food Waste (meat only)</t>
  </si>
  <si>
    <t>Beef</t>
  </si>
  <si>
    <t>Poultry</t>
  </si>
  <si>
    <t>Grains</t>
  </si>
  <si>
    <t>Bread</t>
  </si>
  <si>
    <t>Fruits and Vegetables</t>
  </si>
  <si>
    <t>Dairy Products</t>
  </si>
  <si>
    <t>Grass</t>
  </si>
  <si>
    <t>Leaves</t>
  </si>
  <si>
    <t>Branches</t>
  </si>
  <si>
    <t>LDPE</t>
  </si>
  <si>
    <t>LLDPE</t>
  </si>
  <si>
    <t>PP</t>
  </si>
  <si>
    <t>PS</t>
  </si>
  <si>
    <t>PVC</t>
  </si>
  <si>
    <t>PLA</t>
  </si>
  <si>
    <t>Desktop CPUs</t>
  </si>
  <si>
    <t>Portable Electronic Devices</t>
  </si>
  <si>
    <t>Flat-Panel Displays</t>
  </si>
  <si>
    <t>CRT Displays</t>
  </si>
  <si>
    <t>Electronic Peripherals</t>
  </si>
  <si>
    <t>Hard-Copy Devices</t>
  </si>
  <si>
    <t>Aluminum Ingot</t>
  </si>
  <si>
    <t>Copper Wire</t>
  </si>
  <si>
    <t>Clay Bricks</t>
  </si>
  <si>
    <t>Fiberglass Insulation</t>
  </si>
  <si>
    <t>Fly Ash</t>
  </si>
  <si>
    <t>Medium-density Fiberboard</t>
  </si>
  <si>
    <t>Structural Steel</t>
  </si>
  <si>
    <t>Vinyl Flooring</t>
  </si>
  <si>
    <t>Wood Flooring</t>
  </si>
  <si>
    <t>Mixed Recyclables</t>
  </si>
  <si>
    <t>Mixed MSW</t>
  </si>
  <si>
    <t>Yellow highlights = savings greater than 2 MTCO2E per ton.</t>
  </si>
  <si>
    <t>Green highlights = savings greater than 4 MTCO2E per ton.</t>
  </si>
  <si>
    <t>Blue highlights = savings greater than 1 MTCO2E per ton.</t>
  </si>
  <si>
    <t>WARM category (version 15)</t>
  </si>
  <si>
    <t>Green = included in GHG analysis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</si>
</sst>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General_)"/>
    <numFmt numFmtId="165" formatCode="#,##0.0_);\(#,##0.0\)"/>
    <numFmt numFmtId="166" formatCode="_(* #,##0_);_(* \(#,##0\);_(* &quot;-&quot;??_);_(@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0"/>
      <name val="Arial"/>
      <family val="2"/>
    </font>
    <font>
      <b/>
      <sz val="10"/>
      <name val="Arial"/>
    </font>
    <font>
      <sz val="10"/>
      <color rgb="FFFF0000"/>
      <name val="Arial"/>
      <family val="2"/>
    </font>
    <font>
      <sz val="8"/>
      <name val="helv"/>
    </font>
    <font>
      <b/>
      <sz val="7"/>
      <name val="Arial"/>
      <family val="2"/>
    </font>
    <font>
      <b/>
      <sz val="6.5"/>
      <name val="Arial"/>
      <family val="2"/>
    </font>
    <font>
      <sz val="7"/>
      <name val="Helvetica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indexed="12"/>
      <name val="Arial"/>
      <family val="2"/>
    </font>
    <font>
      <b/>
      <sz val="10"/>
      <color indexed="12"/>
      <name val="Arial"/>
      <family val="2"/>
    </font>
    <font>
      <b/>
      <sz val="10"/>
      <color rgb="FFFF0000"/>
      <name val="Arial"/>
      <family val="2"/>
    </font>
    <font>
      <sz val="8"/>
      <name val="Helvetica"/>
      <family val="2"/>
    </font>
    <font>
      <sz val="8"/>
      <name val="Arial"/>
      <family val="2"/>
    </font>
    <font>
      <b/>
      <sz val="8"/>
      <name val="Arial"/>
      <family val="2"/>
    </font>
    <font>
      <b/>
      <vertAlign val="subscript"/>
      <sz val="6.5"/>
      <name val="Arial"/>
      <family val="2"/>
    </font>
    <font>
      <sz val="7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2" borderId="1" applyNumberFormat="0" applyAlignment="0" applyProtection="0"/>
    <xf numFmtId="164" fontId="6" fillId="0" borderId="0"/>
  </cellStyleXfs>
  <cellXfs count="76">
    <xf numFmtId="0" fontId="0" fillId="0" borderId="0" xfId="0"/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5" fillId="0" borderId="0" xfId="0" applyFont="1"/>
    <xf numFmtId="164" fontId="7" fillId="0" borderId="2" xfId="4" applyNumberFormat="1" applyFont="1" applyBorder="1" applyAlignment="1" applyProtection="1">
      <alignment horizontal="left"/>
    </xf>
    <xf numFmtId="164" fontId="8" fillId="0" borderId="3" xfId="4" applyFont="1" applyFill="1" applyBorder="1" applyAlignment="1">
      <alignment horizontal="center" wrapText="1"/>
    </xf>
    <xf numFmtId="164" fontId="8" fillId="0" borderId="4" xfId="4" applyNumberFormat="1" applyFont="1" applyBorder="1" applyAlignment="1" applyProtection="1">
      <alignment horizontal="center" wrapText="1"/>
    </xf>
    <xf numFmtId="3" fontId="8" fillId="0" borderId="4" xfId="4" applyNumberFormat="1" applyFont="1" applyBorder="1" applyAlignment="1" applyProtection="1">
      <alignment horizontal="center" wrapText="1"/>
    </xf>
    <xf numFmtId="0" fontId="8" fillId="0" borderId="5" xfId="0" applyFont="1" applyBorder="1" applyAlignment="1">
      <alignment horizontal="center" wrapText="1"/>
    </xf>
    <xf numFmtId="164" fontId="9" fillId="0" borderId="6" xfId="4" applyNumberFormat="1" applyFont="1" applyFill="1" applyBorder="1" applyAlignment="1" applyProtection="1">
      <alignment horizontal="left"/>
    </xf>
    <xf numFmtId="39" fontId="9" fillId="0" borderId="8" xfId="1" applyNumberFormat="1" applyFont="1" applyFill="1" applyBorder="1" applyAlignment="1" applyProtection="1">
      <alignment horizontal="right"/>
    </xf>
    <xf numFmtId="39" fontId="9" fillId="0" borderId="9" xfId="1" applyNumberFormat="1" applyFont="1" applyFill="1" applyBorder="1" applyAlignment="1" applyProtection="1">
      <alignment horizontal="right"/>
    </xf>
    <xf numFmtId="43" fontId="9" fillId="0" borderId="10" xfId="1" applyFont="1" applyFill="1" applyBorder="1" applyAlignment="1" applyProtection="1">
      <alignment horizontal="right"/>
    </xf>
    <xf numFmtId="164" fontId="9" fillId="0" borderId="6" xfId="4" applyNumberFormat="1" applyFont="1" applyBorder="1" applyAlignment="1" applyProtection="1">
      <alignment horizontal="left"/>
    </xf>
    <xf numFmtId="165" fontId="9" fillId="0" borderId="8" xfId="1" applyNumberFormat="1" applyFont="1" applyFill="1" applyBorder="1" applyAlignment="1" applyProtection="1">
      <alignment horizontal="right"/>
    </xf>
    <xf numFmtId="39" fontId="9" fillId="0" borderId="11" xfId="1" applyNumberFormat="1" applyFont="1" applyFill="1" applyBorder="1" applyAlignment="1" applyProtection="1">
      <alignment horizontal="right"/>
    </xf>
    <xf numFmtId="39" fontId="9" fillId="0" borderId="10" xfId="1" applyNumberFormat="1" applyFont="1" applyFill="1" applyBorder="1" applyAlignment="1" applyProtection="1">
      <alignment horizontal="right"/>
    </xf>
    <xf numFmtId="39" fontId="9" fillId="3" borderId="8" xfId="1" applyNumberFormat="1" applyFont="1" applyFill="1" applyBorder="1" applyAlignment="1" applyProtection="1">
      <alignment horizontal="right"/>
    </xf>
    <xf numFmtId="39" fontId="9" fillId="4" borderId="8" xfId="1" applyNumberFormat="1" applyFont="1" applyFill="1" applyBorder="1" applyAlignment="1" applyProtection="1">
      <alignment horizontal="right"/>
    </xf>
    <xf numFmtId="43" fontId="9" fillId="0" borderId="7" xfId="1" applyFont="1" applyFill="1" applyBorder="1" applyAlignment="1" applyProtection="1">
      <alignment horizontal="right"/>
    </xf>
    <xf numFmtId="43" fontId="9" fillId="0" borderId="10" xfId="1" applyFont="1" applyFill="1" applyBorder="1" applyAlignment="1" applyProtection="1">
      <alignment horizontal="left"/>
    </xf>
    <xf numFmtId="3" fontId="11" fillId="0" borderId="0" xfId="0" applyNumberFormat="1" applyFont="1" applyBorder="1"/>
    <xf numFmtId="0" fontId="11" fillId="0" borderId="0" xfId="0" applyFont="1" applyBorder="1"/>
    <xf numFmtId="164" fontId="15" fillId="0" borderId="0" xfId="4" applyNumberFormat="1" applyFont="1" applyFill="1" applyBorder="1" applyAlignment="1" applyProtection="1">
      <alignment horizontal="left"/>
    </xf>
    <xf numFmtId="0" fontId="17" fillId="5" borderId="13" xfId="0" applyFont="1" applyFill="1" applyBorder="1" applyAlignment="1">
      <alignment horizontal="center"/>
    </xf>
    <xf numFmtId="0" fontId="16" fillId="5" borderId="14" xfId="0" applyFont="1" applyFill="1" applyBorder="1" applyAlignment="1"/>
    <xf numFmtId="0" fontId="17" fillId="5" borderId="13" xfId="0" applyFont="1" applyFill="1" applyBorder="1" applyAlignment="1">
      <alignment horizontal="center" wrapText="1"/>
    </xf>
    <xf numFmtId="166" fontId="0" fillId="0" borderId="0" xfId="1" applyNumberFormat="1" applyFont="1"/>
    <xf numFmtId="166" fontId="0" fillId="0" borderId="12" xfId="1" applyNumberFormat="1" applyFont="1" applyBorder="1"/>
    <xf numFmtId="0" fontId="17" fillId="5" borderId="15" xfId="0" applyFont="1" applyFill="1" applyBorder="1" applyAlignment="1">
      <alignment horizontal="center" wrapText="1"/>
    </xf>
    <xf numFmtId="166" fontId="0" fillId="0" borderId="16" xfId="1" applyNumberFormat="1" applyFont="1" applyBorder="1"/>
    <xf numFmtId="0" fontId="16" fillId="5" borderId="17" xfId="0" applyFont="1" applyFill="1" applyBorder="1" applyAlignment="1"/>
    <xf numFmtId="166" fontId="0" fillId="0" borderId="18" xfId="1" applyNumberFormat="1" applyFont="1" applyBorder="1"/>
    <xf numFmtId="166" fontId="0" fillId="0" borderId="19" xfId="1" applyNumberFormat="1" applyFont="1" applyBorder="1"/>
    <xf numFmtId="166" fontId="0" fillId="0" borderId="20" xfId="1" applyNumberFormat="1" applyFont="1" applyBorder="1"/>
    <xf numFmtId="166" fontId="0" fillId="0" borderId="21" xfId="1" applyNumberFormat="1" applyFont="1" applyBorder="1"/>
    <xf numFmtId="166" fontId="0" fillId="0" borderId="14" xfId="1" applyNumberFormat="1" applyFont="1" applyBorder="1"/>
    <xf numFmtId="166" fontId="0" fillId="0" borderId="17" xfId="1" applyNumberFormat="1" applyFont="1" applyBorder="1"/>
    <xf numFmtId="0" fontId="16" fillId="5" borderId="0" xfId="0" applyFont="1" applyFill="1" applyBorder="1" applyAlignment="1"/>
    <xf numFmtId="0" fontId="0" fillId="0" borderId="0" xfId="0" applyFill="1" applyBorder="1"/>
    <xf numFmtId="0" fontId="0" fillId="0" borderId="0" xfId="0" applyBorder="1"/>
    <xf numFmtId="0" fontId="10" fillId="0" borderId="0" xfId="0" applyFont="1" applyFill="1" applyBorder="1" applyAlignment="1">
      <alignment vertical="center"/>
    </xf>
    <xf numFmtId="0" fontId="11" fillId="0" borderId="0" xfId="0" applyFont="1" applyFill="1" applyBorder="1"/>
    <xf numFmtId="0" fontId="3" fillId="0" borderId="0" xfId="0" applyFont="1" applyBorder="1"/>
    <xf numFmtId="0" fontId="11" fillId="0" borderId="0" xfId="0" applyFont="1" applyFill="1" applyBorder="1" applyAlignment="1">
      <alignment wrapText="1"/>
    </xf>
    <xf numFmtId="0" fontId="12" fillId="0" borderId="0" xfId="0" applyFont="1" applyFill="1" applyBorder="1"/>
    <xf numFmtId="10" fontId="0" fillId="0" borderId="0" xfId="2" applyNumberFormat="1" applyFont="1" applyFill="1" applyBorder="1"/>
    <xf numFmtId="3" fontId="0" fillId="0" borderId="0" xfId="0" applyNumberFormat="1" applyBorder="1"/>
    <xf numFmtId="10" fontId="0" fillId="0" borderId="0" xfId="0" applyNumberFormat="1" applyFill="1" applyBorder="1"/>
    <xf numFmtId="0" fontId="13" fillId="0" borderId="0" xfId="0" applyFont="1" applyFill="1" applyBorder="1" applyAlignment="1">
      <alignment vertical="center"/>
    </xf>
    <xf numFmtId="0" fontId="13" fillId="0" borderId="0" xfId="0" applyFont="1" applyFill="1" applyBorder="1"/>
    <xf numFmtId="10" fontId="11" fillId="0" borderId="0" xfId="2" applyNumberFormat="1" applyFont="1" applyFill="1" applyBorder="1"/>
    <xf numFmtId="10" fontId="11" fillId="0" borderId="0" xfId="0" applyNumberFormat="1" applyFont="1" applyFill="1" applyBorder="1"/>
    <xf numFmtId="10" fontId="14" fillId="0" borderId="0" xfId="0" applyNumberFormat="1" applyFont="1" applyFill="1" applyBorder="1"/>
    <xf numFmtId="3" fontId="2" fillId="2" borderId="0" xfId="3" applyNumberFormat="1" applyBorder="1"/>
    <xf numFmtId="0" fontId="14" fillId="0" borderId="0" xfId="0" applyFont="1" applyBorder="1"/>
    <xf numFmtId="3" fontId="16" fillId="0" borderId="0" xfId="0" applyNumberFormat="1" applyFont="1" applyBorder="1"/>
    <xf numFmtId="0" fontId="0" fillId="3" borderId="0" xfId="0" applyFill="1"/>
    <xf numFmtId="43" fontId="9" fillId="0" borderId="7" xfId="1" applyFont="1" applyFill="1" applyBorder="1" applyAlignment="1" applyProtection="1">
      <alignment horizontal="left"/>
    </xf>
    <xf numFmtId="164" fontId="19" fillId="0" borderId="6" xfId="4" applyNumberFormat="1" applyFont="1" applyBorder="1" applyAlignment="1" applyProtection="1">
      <alignment horizontal="left"/>
    </xf>
    <xf numFmtId="39" fontId="9" fillId="0" borderId="22" xfId="1" applyNumberFormat="1" applyFont="1" applyFill="1" applyBorder="1" applyAlignment="1" applyProtection="1">
      <alignment horizontal="right"/>
    </xf>
    <xf numFmtId="164" fontId="9" fillId="0" borderId="23" xfId="4" applyNumberFormat="1" applyFont="1" applyFill="1" applyBorder="1" applyAlignment="1" applyProtection="1">
      <alignment horizontal="left"/>
    </xf>
    <xf numFmtId="43" fontId="9" fillId="0" borderId="24" xfId="1" applyFont="1" applyFill="1" applyBorder="1" applyAlignment="1" applyProtection="1">
      <alignment horizontal="right"/>
    </xf>
    <xf numFmtId="39" fontId="9" fillId="0" borderId="25" xfId="1" applyNumberFormat="1" applyFont="1" applyFill="1" applyBorder="1" applyAlignment="1" applyProtection="1">
      <alignment horizontal="right"/>
    </xf>
    <xf numFmtId="39" fontId="9" fillId="0" borderId="26" xfId="1" applyNumberFormat="1" applyFont="1" applyFill="1" applyBorder="1" applyAlignment="1" applyProtection="1">
      <alignment horizontal="right"/>
    </xf>
    <xf numFmtId="39" fontId="9" fillId="6" borderId="8" xfId="1" applyNumberFormat="1" applyFont="1" applyFill="1" applyBorder="1" applyAlignment="1" applyProtection="1">
      <alignment horizontal="right"/>
    </xf>
    <xf numFmtId="0" fontId="16" fillId="4" borderId="0" xfId="0" applyFont="1" applyFill="1" applyBorder="1" applyAlignment="1"/>
    <xf numFmtId="0" fontId="0" fillId="4" borderId="0" xfId="0" applyFill="1"/>
    <xf numFmtId="0" fontId="16" fillId="3" borderId="0" xfId="0" applyFont="1" applyFill="1" applyBorder="1" applyAlignment="1"/>
    <xf numFmtId="0" fontId="16" fillId="6" borderId="0" xfId="0" applyFont="1" applyFill="1" applyBorder="1" applyAlignment="1"/>
    <xf numFmtId="0" fontId="0" fillId="6" borderId="0" xfId="0" applyFill="1"/>
    <xf numFmtId="3" fontId="0" fillId="7" borderId="0" xfId="0" applyNumberFormat="1" applyFill="1" applyBorder="1"/>
    <xf numFmtId="166" fontId="0" fillId="0" borderId="16" xfId="1" applyNumberFormat="1" applyFont="1" applyFill="1" applyBorder="1"/>
    <xf numFmtId="166" fontId="0" fillId="0" borderId="20" xfId="1" applyNumberFormat="1" applyFont="1" applyFill="1" applyBorder="1"/>
    <xf numFmtId="0" fontId="0" fillId="0" borderId="0" xfId="0" applyFill="1"/>
    <xf numFmtId="0" fontId="11" fillId="7" borderId="0" xfId="0" applyFont="1" applyFill="1" applyBorder="1"/>
  </cellXfs>
  <cellStyles count="5">
    <cellStyle name="Comma" xfId="1" builtinId="3"/>
    <cellStyle name="Input" xfId="3" builtinId="20"/>
    <cellStyle name="Normal" xfId="0" builtinId="0"/>
    <cellStyle name="Normal_FRANK_SS" xfId="4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GHG Emissions Savings per Ton of Material Recycled (MTCO2E)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'GHG per ton-select materials'!$E$3</c:f>
              <c:strCache>
                <c:ptCount val="1"/>
                <c:pt idx="0">
                  <c:v>GHG Emissions per Ton of Material Recycled (MTCO2E)**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'GHG per ton-select materials'!$B$4:$B$25</c:f>
              <c:strCache>
                <c:ptCount val="22"/>
                <c:pt idx="0">
                  <c:v>Aluminum Cans</c:v>
                </c:pt>
                <c:pt idx="1">
                  <c:v>Mixed Metals</c:v>
                </c:pt>
                <c:pt idx="2">
                  <c:v>Mixed Paper (general)</c:v>
                </c:pt>
                <c:pt idx="3">
                  <c:v>Corrugated Containers</c:v>
                </c:pt>
                <c:pt idx="4">
                  <c:v>Office Paper</c:v>
                </c:pt>
                <c:pt idx="5">
                  <c:v>Newspaper</c:v>
                </c:pt>
                <c:pt idx="6">
                  <c:v>Dimensional Lumber</c:v>
                </c:pt>
                <c:pt idx="7">
                  <c:v>Carpet</c:v>
                </c:pt>
                <c:pt idx="8">
                  <c:v>Steel Cans</c:v>
                </c:pt>
                <c:pt idx="9">
                  <c:v>PET</c:v>
                </c:pt>
                <c:pt idx="10">
                  <c:v>Mixed Plastics</c:v>
                </c:pt>
                <c:pt idx="11">
                  <c:v>Mixed Electronics</c:v>
                </c:pt>
                <c:pt idx="12">
                  <c:v>HDPE</c:v>
                </c:pt>
                <c:pt idx="13">
                  <c:v>Tires</c:v>
                </c:pt>
                <c:pt idx="14">
                  <c:v>Glass</c:v>
                </c:pt>
                <c:pt idx="15">
                  <c:v>Food Waste</c:v>
                </c:pt>
                <c:pt idx="16">
                  <c:v>Asphalt Shingles</c:v>
                </c:pt>
                <c:pt idx="17">
                  <c:v>Mixed Organics</c:v>
                </c:pt>
                <c:pt idx="18">
                  <c:v>Asphalt Concrete</c:v>
                </c:pt>
                <c:pt idx="19">
                  <c:v>Yard Trimmings</c:v>
                </c:pt>
                <c:pt idx="20">
                  <c:v>Concrete</c:v>
                </c:pt>
                <c:pt idx="21">
                  <c:v>Drywall</c:v>
                </c:pt>
              </c:strCache>
            </c:strRef>
          </c:cat>
          <c:val>
            <c:numRef>
              <c:f>'GHG per ton-select materials'!$E$4:$E$25</c:f>
              <c:numCache>
                <c:formatCode>#,##0.00_);\(#,##0.00\)</c:formatCode>
                <c:ptCount val="22"/>
                <c:pt idx="0">
                  <c:v>-9.1273781621056216</c:v>
                </c:pt>
                <c:pt idx="1">
                  <c:v>-4.3911606737930704</c:v>
                </c:pt>
                <c:pt idx="2">
                  <c:v>-3.5455235990647034</c:v>
                </c:pt>
                <c:pt idx="3">
                  <c:v>-3.1353369086789917</c:v>
                </c:pt>
                <c:pt idx="4">
                  <c:v>-2.8637458899895774</c:v>
                </c:pt>
                <c:pt idx="5">
                  <c:v>-2.70827152821093</c:v>
                </c:pt>
                <c:pt idx="6">
                  <c:v>-2.6613403096280934</c:v>
                </c:pt>
                <c:pt idx="7">
                  <c:v>-2.3816001800168372</c:v>
                </c:pt>
                <c:pt idx="8">
                  <c:v>-1.8320754180112897</c:v>
                </c:pt>
                <c:pt idx="9">
                  <c:v>-1.0357206316437553</c:v>
                </c:pt>
                <c:pt idx="10">
                  <c:v>-0.92552340675199463</c:v>
                </c:pt>
                <c:pt idx="11">
                  <c:v>-0.78533171952223768</c:v>
                </c:pt>
                <c:pt idx="12">
                  <c:v>-0.75845019481932519</c:v>
                </c:pt>
                <c:pt idx="13">
                  <c:v>-0.37630348405859365</c:v>
                </c:pt>
                <c:pt idx="14">
                  <c:v>-0.2760901764592596</c:v>
                </c:pt>
                <c:pt idx="15" formatCode="#,##0.0_);\(#,##0.0\)">
                  <c:v>-0.11558502792840858</c:v>
                </c:pt>
                <c:pt idx="16">
                  <c:v>-8.9875346416933649E-2</c:v>
                </c:pt>
                <c:pt idx="17">
                  <c:v>-8.6433593959752336E-2</c:v>
                </c:pt>
                <c:pt idx="18">
                  <c:v>-8.0929830930775618E-2</c:v>
                </c:pt>
                <c:pt idx="19">
                  <c:v>-5.3560700335522959E-2</c:v>
                </c:pt>
                <c:pt idx="20">
                  <c:v>-7.9915606690990279E-3</c:v>
                </c:pt>
                <c:pt idx="21">
                  <c:v>2.608665626869755E-2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12-4650-8384-CE911ADC1C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624559616"/>
        <c:axId val="624557648"/>
      </c:barChart>
      <c:catAx>
        <c:axId val="62455961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high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4557648"/>
        <c:crosses val="autoZero"/>
        <c:auto val="1"/>
        <c:lblAlgn val="ctr"/>
        <c:lblOffset val="100"/>
        <c:noMultiLvlLbl val="0"/>
      </c:catAx>
      <c:valAx>
        <c:axId val="624557648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_);\(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45596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GHG Emissions Savings per Ton of Material Source Reduced (MTCO2E)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'GHG per ton-select materials'!$D$3</c:f>
              <c:strCache>
                <c:ptCount val="1"/>
                <c:pt idx="0">
                  <c:v>GHG Emissions per Ton of Material Source Reduced (MTCO2E)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'GHG per ton-select materials'!$B$4:$B$25</c:f>
              <c:strCache>
                <c:ptCount val="22"/>
                <c:pt idx="0">
                  <c:v>Aluminum Cans</c:v>
                </c:pt>
                <c:pt idx="1">
                  <c:v>Mixed Metals</c:v>
                </c:pt>
                <c:pt idx="2">
                  <c:v>Mixed Paper (general)</c:v>
                </c:pt>
                <c:pt idx="3">
                  <c:v>Corrugated Containers</c:v>
                </c:pt>
                <c:pt idx="4">
                  <c:v>Office Paper</c:v>
                </c:pt>
                <c:pt idx="5">
                  <c:v>Newspaper</c:v>
                </c:pt>
                <c:pt idx="6">
                  <c:v>Dimensional Lumber</c:v>
                </c:pt>
                <c:pt idx="7">
                  <c:v>Carpet</c:v>
                </c:pt>
                <c:pt idx="8">
                  <c:v>Steel Cans</c:v>
                </c:pt>
                <c:pt idx="9">
                  <c:v>PET</c:v>
                </c:pt>
                <c:pt idx="10">
                  <c:v>Mixed Plastics</c:v>
                </c:pt>
                <c:pt idx="11">
                  <c:v>Mixed Electronics</c:v>
                </c:pt>
                <c:pt idx="12">
                  <c:v>HDPE</c:v>
                </c:pt>
                <c:pt idx="13">
                  <c:v>Tires</c:v>
                </c:pt>
                <c:pt idx="14">
                  <c:v>Glass</c:v>
                </c:pt>
                <c:pt idx="15">
                  <c:v>Food Waste</c:v>
                </c:pt>
                <c:pt idx="16">
                  <c:v>Asphalt Shingles</c:v>
                </c:pt>
                <c:pt idx="17">
                  <c:v>Mixed Organics</c:v>
                </c:pt>
                <c:pt idx="18">
                  <c:v>Asphalt Concrete</c:v>
                </c:pt>
                <c:pt idx="19">
                  <c:v>Yard Trimmings</c:v>
                </c:pt>
                <c:pt idx="20">
                  <c:v>Concrete</c:v>
                </c:pt>
                <c:pt idx="21">
                  <c:v>Drywall</c:v>
                </c:pt>
              </c:strCache>
            </c:strRef>
          </c:cat>
          <c:val>
            <c:numRef>
              <c:f>'GHG per ton-select materials'!$D$4:$D$25</c:f>
              <c:numCache>
                <c:formatCode>#,##0.00_);\(#,##0.00\)</c:formatCode>
                <c:ptCount val="22"/>
                <c:pt idx="0">
                  <c:v>-4.799452726904927</c:v>
                </c:pt>
                <c:pt idx="1">
                  <c:v>-3.6490566431171434</c:v>
                </c:pt>
                <c:pt idx="2">
                  <c:v>-6.0737268680644059</c:v>
                </c:pt>
                <c:pt idx="3">
                  <c:v>-5.5752083160829438</c:v>
                </c:pt>
                <c:pt idx="4">
                  <c:v>-7.9489589921669603</c:v>
                </c:pt>
                <c:pt idx="5">
                  <c:v>-4.6772365260279951</c:v>
                </c:pt>
                <c:pt idx="6">
                  <c:v>-2.1326894497655569</c:v>
                </c:pt>
                <c:pt idx="7">
                  <c:v>-3.6831269309259898</c:v>
                </c:pt>
                <c:pt idx="8">
                  <c:v>-3.0274716623608411</c:v>
                </c:pt>
                <c:pt idx="9">
                  <c:v>-2.1729152901086737</c:v>
                </c:pt>
                <c:pt idx="10">
                  <c:v>-1.8734007624310425</c:v>
                </c:pt>
                <c:pt idx="11">
                  <c:v>0</c:v>
                </c:pt>
                <c:pt idx="12">
                  <c:v>-1.4192980914359248</c:v>
                </c:pt>
                <c:pt idx="13">
                  <c:v>-4.2988112330745327</c:v>
                </c:pt>
                <c:pt idx="14">
                  <c:v>-0.53082087431688396</c:v>
                </c:pt>
                <c:pt idx="15">
                  <c:v>-3.6597480795437827</c:v>
                </c:pt>
                <c:pt idx="16">
                  <c:v>-0.18994168948972495</c:v>
                </c:pt>
                <c:pt idx="17">
                  <c:v>0</c:v>
                </c:pt>
                <c:pt idx="18">
                  <c:v>-0.11093650882302269</c:v>
                </c:pt>
                <c:pt idx="19">
                  <c:v>0</c:v>
                </c:pt>
                <c:pt idx="20">
                  <c:v>0</c:v>
                </c:pt>
                <c:pt idx="21">
                  <c:v>-0.21543021258138986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ED-4869-B4EE-98ED63E593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624559616"/>
        <c:axId val="624557648"/>
      </c:barChart>
      <c:catAx>
        <c:axId val="62455961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high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4557648"/>
        <c:crosses val="autoZero"/>
        <c:auto val="1"/>
        <c:lblAlgn val="ctr"/>
        <c:lblOffset val="100"/>
        <c:noMultiLvlLbl val="0"/>
      </c:catAx>
      <c:valAx>
        <c:axId val="624557648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_);\(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45596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Potential GHG Emissions </a:t>
            </a:r>
            <a:r>
              <a:rPr lang="en-US" baseline="0"/>
              <a:t>Impacts if materials landfilled in 2018 were recycled (</a:t>
            </a:r>
            <a:r>
              <a:rPr lang="en-US"/>
              <a:t>MTCO2E)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'GHG Emissions-LF vs Recy'!$I$3</c:f>
              <c:strCache>
                <c:ptCount val="1"/>
                <c:pt idx="0">
                  <c:v>Change
(Alt - Base) MTCO2E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'GHG Emissions-LF vs Recy'!$B$4:$B$24</c:f>
              <c:strCache>
                <c:ptCount val="21"/>
                <c:pt idx="0">
                  <c:v>Corrugated Containers</c:v>
                </c:pt>
                <c:pt idx="1">
                  <c:v>Mixed Metals</c:v>
                </c:pt>
                <c:pt idx="2">
                  <c:v>Mixed Paper (general)</c:v>
                </c:pt>
                <c:pt idx="3">
                  <c:v>Dimensional Lumber</c:v>
                </c:pt>
                <c:pt idx="4">
                  <c:v>Food Waste</c:v>
                </c:pt>
                <c:pt idx="5">
                  <c:v>Aluminum Cans</c:v>
                </c:pt>
                <c:pt idx="6">
                  <c:v>Mixed Plastics</c:v>
                </c:pt>
                <c:pt idx="7">
                  <c:v>Mixed Organics</c:v>
                </c:pt>
                <c:pt idx="8">
                  <c:v>Carpet</c:v>
                </c:pt>
                <c:pt idx="9">
                  <c:v>Office Paper</c:v>
                </c:pt>
                <c:pt idx="10">
                  <c:v>Steel Cans</c:v>
                </c:pt>
                <c:pt idx="11">
                  <c:v>PET</c:v>
                </c:pt>
                <c:pt idx="12">
                  <c:v>Mixed Electronics</c:v>
                </c:pt>
                <c:pt idx="13">
                  <c:v>Newspaper</c:v>
                </c:pt>
                <c:pt idx="14">
                  <c:v>Glass</c:v>
                </c:pt>
                <c:pt idx="15">
                  <c:v>Asphalt Shingles</c:v>
                </c:pt>
                <c:pt idx="16">
                  <c:v>Tires</c:v>
                </c:pt>
                <c:pt idx="17">
                  <c:v>HDPE</c:v>
                </c:pt>
                <c:pt idx="18">
                  <c:v>Asphalt Concrete</c:v>
                </c:pt>
                <c:pt idx="19">
                  <c:v>Drywall</c:v>
                </c:pt>
                <c:pt idx="20">
                  <c:v>Yard Trimmings</c:v>
                </c:pt>
              </c:strCache>
            </c:strRef>
          </c:cat>
          <c:val>
            <c:numRef>
              <c:f>'GHG Emissions-LF vs Recy'!$I$4:$I$24</c:f>
              <c:numCache>
                <c:formatCode>_(* #,##0_);_(* \(#,##0\);_(* "-"??_);_(@_)</c:formatCode>
                <c:ptCount val="21"/>
                <c:pt idx="0">
                  <c:v>-1028467.6049808511</c:v>
                </c:pt>
                <c:pt idx="1">
                  <c:v>-912999.72257525451</c:v>
                </c:pt>
                <c:pt idx="2">
                  <c:v>-776266.66532802442</c:v>
                </c:pt>
                <c:pt idx="3">
                  <c:v>-541717.04236147855</c:v>
                </c:pt>
                <c:pt idx="4">
                  <c:v>-506321.91032631265</c:v>
                </c:pt>
                <c:pt idx="5">
                  <c:v>-277090.94154764735</c:v>
                </c:pt>
                <c:pt idx="6">
                  <c:v>-269317.83062149317</c:v>
                </c:pt>
                <c:pt idx="7">
                  <c:v>-174104.09847166337</c:v>
                </c:pt>
                <c:pt idx="8">
                  <c:v>-161921.03454373882</c:v>
                </c:pt>
                <c:pt idx="9">
                  <c:v>-51963.522658210233</c:v>
                </c:pt>
                <c:pt idx="10">
                  <c:v>-43861.320581833716</c:v>
                </c:pt>
                <c:pt idx="11">
                  <c:v>-38911.628331274675</c:v>
                </c:pt>
                <c:pt idx="12">
                  <c:v>-33973.182856914325</c:v>
                </c:pt>
                <c:pt idx="13">
                  <c:v>-32373.063993727348</c:v>
                </c:pt>
                <c:pt idx="14">
                  <c:v>-27328.315138882816</c:v>
                </c:pt>
                <c:pt idx="15">
                  <c:v>-10319.829181990102</c:v>
                </c:pt>
                <c:pt idx="16">
                  <c:v>-9521.3576568269509</c:v>
                </c:pt>
                <c:pt idx="17">
                  <c:v>-7737.2100379117392</c:v>
                </c:pt>
                <c:pt idx="18">
                  <c:v>-7013.6944095887884</c:v>
                </c:pt>
                <c:pt idx="19">
                  <c:v>14876.493650087552</c:v>
                </c:pt>
                <c:pt idx="20">
                  <c:v>21794.104386856634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5A-4DA3-8F07-4AA4B92EEA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77150312"/>
        <c:axId val="577151624"/>
      </c:barChart>
      <c:catAx>
        <c:axId val="57715031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high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7151624"/>
        <c:crosses val="autoZero"/>
        <c:auto val="1"/>
        <c:lblAlgn val="ctr"/>
        <c:lblOffset val="100"/>
        <c:noMultiLvlLbl val="0"/>
      </c:catAx>
      <c:valAx>
        <c:axId val="577151624"/>
        <c:scaling>
          <c:orientation val="minMax"/>
          <c:max val="10000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7150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419099</xdr:colOff>
      <xdr:row>1</xdr:row>
      <xdr:rowOff>142876</xdr:rowOff>
    </xdr:from>
    <xdr:to>
      <xdr:col>19</xdr:col>
      <xdr:colOff>542924</xdr:colOff>
      <xdr:row>20</xdr:row>
      <xdr:rowOff>180975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342900</xdr:colOff>
      <xdr:row>22</xdr:row>
      <xdr:rowOff>85725</xdr:rowOff>
    </xdr:from>
    <xdr:to>
      <xdr:col>19</xdr:col>
      <xdr:colOff>476250</xdr:colOff>
      <xdr:row>44</xdr:row>
      <xdr:rowOff>114300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400050</xdr:colOff>
      <xdr:row>1</xdr:row>
      <xdr:rowOff>161925</xdr:rowOff>
    </xdr:from>
    <xdr:to>
      <xdr:col>19</xdr:col>
      <xdr:colOff>552449</xdr:colOff>
      <xdr:row>27</xdr:row>
      <xdr:rowOff>95250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E\Data%20Strategy%20&amp;%20team\Benefits%20of%20Recycling%20incl%20WARM\Benefits%20of%20recycling%202018\WARM%20201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E\Data%20Strategy%20&amp;%20team\Benefits%20of%20Recycling%20incl%20WARM\warm_v15_nov2020-2018%20Disposal%20Only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E\Waste%20Composition\Compilations-Analysis\Waste%20Comp%20WORKBOOK%201986-2018%20revised%2012-14-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ser's Guide"/>
      <sheetName val="Analysis Inputs"/>
      <sheetName val="Summary Data"/>
      <sheetName val="Summary Data NRG"/>
      <sheetName val="Summary Data_EconFactors"/>
      <sheetName val="Summary Report (MTCO2E)"/>
      <sheetName val="Analysis Results (MTCO2E)"/>
      <sheetName val="Production + EOL (MTCO2E)"/>
      <sheetName val="Production + EOL Data"/>
      <sheetName val="Summary Report (energy)"/>
      <sheetName val="Analysis Results (energy)"/>
      <sheetName val="Summary Report (MTCE)"/>
      <sheetName val="Analysis Results (MTCE)"/>
      <sheetName val="Production + EOL (energy)"/>
      <sheetName val="Summary Report (Labor Hours)"/>
      <sheetName val="Analysis Results (Labor Hours)"/>
      <sheetName val="Summary Report (Wages)"/>
      <sheetName val="Analysis Results (Wages)"/>
      <sheetName val="Summary Report (Taxes)"/>
      <sheetName val="Analysis Results (Taxes)"/>
      <sheetName val="Avoided Utility"/>
      <sheetName val="Landfill Gas Collection"/>
      <sheetName val="Landfilling EFs"/>
      <sheetName val="Equivalencies"/>
      <sheetName val="Revisio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76">
          <cell r="D76">
            <v>1</v>
          </cell>
          <cell r="E76" t="str">
            <v>Corrugated Containers</v>
          </cell>
          <cell r="F76">
            <v>648298.46077570471</v>
          </cell>
          <cell r="G76">
            <v>0</v>
          </cell>
          <cell r="H76">
            <v>0</v>
          </cell>
          <cell r="I76">
            <v>648298.46077570471</v>
          </cell>
          <cell r="J76">
            <v>291692.38853627915</v>
          </cell>
          <cell r="K76">
            <v>0</v>
          </cell>
          <cell r="L76">
            <v>0</v>
          </cell>
          <cell r="M76" t="str">
            <v>NA</v>
          </cell>
          <cell r="N76" t="str">
            <v>NA</v>
          </cell>
          <cell r="O76" t="str">
            <v>NA</v>
          </cell>
          <cell r="P76" t="str">
            <v>NA</v>
          </cell>
          <cell r="Q76">
            <v>291692.38853627915</v>
          </cell>
        </row>
        <row r="77">
          <cell r="D77">
            <v>0</v>
          </cell>
          <cell r="E77" t="str">
            <v>Magazines/third-class mail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 t="str">
            <v>NA</v>
          </cell>
          <cell r="N77" t="str">
            <v>NA</v>
          </cell>
          <cell r="O77" t="str">
            <v>NA</v>
          </cell>
          <cell r="P77" t="str">
            <v>NA</v>
          </cell>
          <cell r="Q77">
            <v>0</v>
          </cell>
        </row>
        <row r="78">
          <cell r="D78">
            <v>2</v>
          </cell>
          <cell r="E78" t="str">
            <v>Newspaper</v>
          </cell>
          <cell r="F78">
            <v>101576.64528143952</v>
          </cell>
          <cell r="G78">
            <v>0</v>
          </cell>
          <cell r="H78">
            <v>0</v>
          </cell>
          <cell r="I78">
            <v>101576.64528143952</v>
          </cell>
          <cell r="J78">
            <v>-75433.535970375015</v>
          </cell>
          <cell r="K78">
            <v>0</v>
          </cell>
          <cell r="L78">
            <v>0</v>
          </cell>
          <cell r="M78" t="str">
            <v>NA</v>
          </cell>
          <cell r="N78" t="str">
            <v>NA</v>
          </cell>
          <cell r="O78" t="str">
            <v>NA</v>
          </cell>
          <cell r="P78" t="str">
            <v>NA</v>
          </cell>
          <cell r="Q78">
            <v>-75433.535970375015</v>
          </cell>
        </row>
        <row r="79">
          <cell r="D79">
            <v>3</v>
          </cell>
          <cell r="E79" t="str">
            <v>Office Paper</v>
          </cell>
          <cell r="F79">
            <v>53765.039999999994</v>
          </cell>
          <cell r="G79">
            <v>0</v>
          </cell>
          <cell r="H79">
            <v>0</v>
          </cell>
          <cell r="I79">
            <v>53765.039999999994</v>
          </cell>
          <cell r="J79">
            <v>81575.385418687249</v>
          </cell>
          <cell r="K79">
            <v>0</v>
          </cell>
          <cell r="L79">
            <v>0</v>
          </cell>
          <cell r="M79" t="str">
            <v>NA</v>
          </cell>
          <cell r="N79" t="str">
            <v>NA</v>
          </cell>
          <cell r="O79" t="str">
            <v>NA</v>
          </cell>
          <cell r="P79" t="str">
            <v>NA</v>
          </cell>
          <cell r="Q79">
            <v>81575.385418687249</v>
          </cell>
        </row>
        <row r="80">
          <cell r="D80">
            <v>0</v>
          </cell>
          <cell r="E80" t="str">
            <v>Phonebooks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 t="str">
            <v>NA</v>
          </cell>
          <cell r="N80" t="str">
            <v>NA</v>
          </cell>
          <cell r="O80" t="str">
            <v>NA</v>
          </cell>
          <cell r="P80" t="str">
            <v>NA</v>
          </cell>
          <cell r="Q80">
            <v>0</v>
          </cell>
        </row>
        <row r="81">
          <cell r="D81">
            <v>0</v>
          </cell>
          <cell r="E81" t="str">
            <v>Textbooks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 t="str">
            <v>NA</v>
          </cell>
          <cell r="N81" t="str">
            <v>NA</v>
          </cell>
          <cell r="O81" t="str">
            <v>NA</v>
          </cell>
          <cell r="P81" t="str">
            <v>NA</v>
          </cell>
          <cell r="Q81">
            <v>0</v>
          </cell>
        </row>
        <row r="82">
          <cell r="D82">
            <v>4</v>
          </cell>
          <cell r="E82" t="str">
            <v>Mixed Paper (general)</v>
          </cell>
          <cell r="F82">
            <v>217449.2884017911</v>
          </cell>
          <cell r="G82">
            <v>0</v>
          </cell>
          <cell r="H82">
            <v>0</v>
          </cell>
          <cell r="I82">
            <v>217449.2884017911</v>
          </cell>
          <cell r="J82">
            <v>66108.055209099868</v>
          </cell>
          <cell r="K82">
            <v>0</v>
          </cell>
          <cell r="L82">
            <v>0</v>
          </cell>
          <cell r="M82" t="str">
            <v>NA</v>
          </cell>
          <cell r="N82" t="str">
            <v>NA</v>
          </cell>
          <cell r="O82" t="str">
            <v>NA</v>
          </cell>
          <cell r="P82" t="str">
            <v>NA</v>
          </cell>
          <cell r="Q82">
            <v>66108.055209099868</v>
          </cell>
        </row>
        <row r="83">
          <cell r="D83">
            <v>0</v>
          </cell>
          <cell r="E83" t="str">
            <v>Mixed Paper (primarily residential)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 t="str">
            <v>NA</v>
          </cell>
          <cell r="N83" t="str">
            <v>NA</v>
          </cell>
          <cell r="O83" t="str">
            <v>NA</v>
          </cell>
          <cell r="P83" t="str">
            <v>NA</v>
          </cell>
          <cell r="Q83">
            <v>0</v>
          </cell>
        </row>
        <row r="84">
          <cell r="D84">
            <v>0</v>
          </cell>
          <cell r="E84" t="str">
            <v>Mixed Paper (primarily from offices)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 t="str">
            <v>NA</v>
          </cell>
          <cell r="N84" t="str">
            <v>NA</v>
          </cell>
          <cell r="O84" t="str">
            <v>NA</v>
          </cell>
          <cell r="P84" t="str">
            <v>NA</v>
          </cell>
          <cell r="Q84">
            <v>0</v>
          </cell>
        </row>
        <row r="85">
          <cell r="D85">
            <v>5</v>
          </cell>
          <cell r="E85" t="str">
            <v>Food Waste</v>
          </cell>
          <cell r="F85">
            <v>272396.82801499998</v>
          </cell>
          <cell r="G85" t="str">
            <v>NA</v>
          </cell>
          <cell r="H85" t="str">
            <v>NA</v>
          </cell>
          <cell r="I85">
            <v>272396.82801499998</v>
          </cell>
          <cell r="J85">
            <v>154363.96151299498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154363.96151299498</v>
          </cell>
        </row>
        <row r="86">
          <cell r="D86">
            <v>0</v>
          </cell>
          <cell r="E86" t="str">
            <v>Food Waste (non-meat)</v>
          </cell>
          <cell r="F86">
            <v>0</v>
          </cell>
          <cell r="G86" t="str">
            <v>NA</v>
          </cell>
          <cell r="H86" t="str">
            <v>NA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</row>
        <row r="87">
          <cell r="D87">
            <v>0</v>
          </cell>
          <cell r="E87" t="str">
            <v>Food Waste (meat only)</v>
          </cell>
          <cell r="F87">
            <v>0</v>
          </cell>
          <cell r="G87" t="str">
            <v>NA</v>
          </cell>
          <cell r="H87" t="str">
            <v>NA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</row>
        <row r="88">
          <cell r="D88">
            <v>0</v>
          </cell>
          <cell r="E88" t="str">
            <v>Beef</v>
          </cell>
          <cell r="F88">
            <v>0</v>
          </cell>
          <cell r="G88" t="str">
            <v>NA</v>
          </cell>
          <cell r="H88" t="str">
            <v>NA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</row>
        <row r="89">
          <cell r="D89">
            <v>0</v>
          </cell>
          <cell r="E89" t="str">
            <v>Poultry</v>
          </cell>
          <cell r="F89">
            <v>0</v>
          </cell>
          <cell r="G89" t="str">
            <v>NA</v>
          </cell>
          <cell r="H89" t="str">
            <v>NA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</row>
        <row r="90">
          <cell r="D90">
            <v>0</v>
          </cell>
          <cell r="E90" t="str">
            <v>Grains</v>
          </cell>
          <cell r="F90">
            <v>0</v>
          </cell>
          <cell r="G90" t="str">
            <v>NA</v>
          </cell>
          <cell r="H90" t="str">
            <v>NA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</row>
        <row r="91">
          <cell r="D91">
            <v>0</v>
          </cell>
          <cell r="E91" t="str">
            <v>Bread</v>
          </cell>
          <cell r="F91">
            <v>0</v>
          </cell>
          <cell r="G91" t="str">
            <v>NA</v>
          </cell>
          <cell r="H91" t="str">
            <v>NA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</row>
        <row r="92">
          <cell r="D92">
            <v>0</v>
          </cell>
          <cell r="E92" t="str">
            <v>Fruits and Vegetables</v>
          </cell>
          <cell r="F92">
            <v>0</v>
          </cell>
          <cell r="G92" t="str">
            <v>NA</v>
          </cell>
          <cell r="H92" t="str">
            <v>NA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</row>
        <row r="93">
          <cell r="D93">
            <v>0</v>
          </cell>
          <cell r="E93" t="str">
            <v>Dairy Products</v>
          </cell>
          <cell r="F93">
            <v>0</v>
          </cell>
          <cell r="G93" t="str">
            <v>NA</v>
          </cell>
          <cell r="H93" t="str">
            <v>NA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</row>
        <row r="94">
          <cell r="D94">
            <v>6</v>
          </cell>
          <cell r="E94" t="str">
            <v>Yard Trimmings</v>
          </cell>
          <cell r="F94">
            <v>629978.80000000005</v>
          </cell>
          <cell r="G94" t="str">
            <v>NA</v>
          </cell>
          <cell r="H94" t="str">
            <v>NA</v>
          </cell>
          <cell r="I94">
            <v>629978.80000000005</v>
          </cell>
          <cell r="J94">
            <v>-102935.50788521732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-102935.50788521732</v>
          </cell>
        </row>
        <row r="95">
          <cell r="D95">
            <v>0</v>
          </cell>
          <cell r="E95" t="str">
            <v>Grass</v>
          </cell>
          <cell r="F95">
            <v>0</v>
          </cell>
          <cell r="G95" t="str">
            <v>NA</v>
          </cell>
          <cell r="H95" t="str">
            <v>NA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</row>
        <row r="96">
          <cell r="D96">
            <v>0</v>
          </cell>
          <cell r="E96" t="str">
            <v>Leaves</v>
          </cell>
          <cell r="F96">
            <v>0</v>
          </cell>
          <cell r="G96" t="str">
            <v>NA</v>
          </cell>
          <cell r="H96" t="str">
            <v>NA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</row>
        <row r="97">
          <cell r="D97">
            <v>7</v>
          </cell>
          <cell r="E97" t="str">
            <v>Branches</v>
          </cell>
          <cell r="F97">
            <v>209074.22</v>
          </cell>
          <cell r="G97" t="str">
            <v>NA</v>
          </cell>
          <cell r="H97" t="str">
            <v>NA</v>
          </cell>
          <cell r="I97">
            <v>209074.22</v>
          </cell>
          <cell r="J97">
            <v>-80646.209706448804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-80646.209706448804</v>
          </cell>
        </row>
        <row r="98">
          <cell r="D98">
            <v>8</v>
          </cell>
          <cell r="E98" t="str">
            <v>HDPE</v>
          </cell>
          <cell r="F98">
            <v>13447.862368581078</v>
          </cell>
          <cell r="G98">
            <v>0</v>
          </cell>
          <cell r="H98">
            <v>0</v>
          </cell>
          <cell r="I98">
            <v>13447.862368581078</v>
          </cell>
          <cell r="J98">
            <v>316.5439380826989</v>
          </cell>
          <cell r="K98">
            <v>0</v>
          </cell>
          <cell r="L98">
            <v>0</v>
          </cell>
          <cell r="M98" t="str">
            <v>NA</v>
          </cell>
          <cell r="N98" t="str">
            <v>NA</v>
          </cell>
          <cell r="O98" t="str">
            <v>NA</v>
          </cell>
          <cell r="P98" t="str">
            <v>NA</v>
          </cell>
          <cell r="Q98">
            <v>316.5439380826989</v>
          </cell>
        </row>
        <row r="99">
          <cell r="D99">
            <v>0</v>
          </cell>
          <cell r="E99" t="str">
            <v>LDPE</v>
          </cell>
          <cell r="F99">
            <v>0</v>
          </cell>
          <cell r="G99" t="str">
            <v>NA</v>
          </cell>
          <cell r="H99" t="str">
            <v>NA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 t="str">
            <v>NA</v>
          </cell>
          <cell r="N99" t="str">
            <v>NA</v>
          </cell>
          <cell r="O99" t="str">
            <v>NA</v>
          </cell>
          <cell r="P99" t="str">
            <v>NA</v>
          </cell>
          <cell r="Q99">
            <v>0</v>
          </cell>
        </row>
        <row r="100">
          <cell r="D100">
            <v>9</v>
          </cell>
          <cell r="E100" t="str">
            <v>PET</v>
          </cell>
          <cell r="F100">
            <v>20902.278464628904</v>
          </cell>
          <cell r="G100">
            <v>0</v>
          </cell>
          <cell r="H100">
            <v>0</v>
          </cell>
          <cell r="I100">
            <v>20902.278464628904</v>
          </cell>
          <cell r="J100">
            <v>492.01050388151367</v>
          </cell>
          <cell r="K100">
            <v>0</v>
          </cell>
          <cell r="L100">
            <v>0</v>
          </cell>
          <cell r="M100" t="str">
            <v>NA</v>
          </cell>
          <cell r="N100" t="str">
            <v>NA</v>
          </cell>
          <cell r="O100" t="str">
            <v>NA</v>
          </cell>
          <cell r="P100" t="str">
            <v>NA</v>
          </cell>
          <cell r="Q100">
            <v>492.01050388151367</v>
          </cell>
        </row>
        <row r="101">
          <cell r="D101">
            <v>0</v>
          </cell>
          <cell r="E101" t="str">
            <v>LLDPE</v>
          </cell>
          <cell r="F101">
            <v>0</v>
          </cell>
          <cell r="G101" t="str">
            <v>NA</v>
          </cell>
          <cell r="H101" t="str">
            <v>NA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 t="str">
            <v>NA</v>
          </cell>
          <cell r="N101" t="str">
            <v>NA</v>
          </cell>
          <cell r="O101" t="str">
            <v>NA</v>
          </cell>
          <cell r="P101" t="str">
            <v>NA</v>
          </cell>
          <cell r="Q101">
            <v>0</v>
          </cell>
        </row>
        <row r="102">
          <cell r="D102">
            <v>0</v>
          </cell>
          <cell r="E102" t="str">
            <v>PP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 t="str">
            <v>NA</v>
          </cell>
          <cell r="N102" t="str">
            <v>NA</v>
          </cell>
          <cell r="O102" t="str">
            <v>NA</v>
          </cell>
          <cell r="P102" t="str">
            <v>NA</v>
          </cell>
          <cell r="Q102">
            <v>0</v>
          </cell>
        </row>
        <row r="103">
          <cell r="D103">
            <v>0</v>
          </cell>
          <cell r="E103" t="str">
            <v>PS</v>
          </cell>
          <cell r="F103">
            <v>0</v>
          </cell>
          <cell r="G103" t="str">
            <v>NA</v>
          </cell>
          <cell r="H103" t="str">
            <v>NA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 t="str">
            <v>NA</v>
          </cell>
          <cell r="N103" t="str">
            <v>NA</v>
          </cell>
          <cell r="O103" t="str">
            <v>NA</v>
          </cell>
          <cell r="P103" t="str">
            <v>NA</v>
          </cell>
          <cell r="Q103">
            <v>0</v>
          </cell>
        </row>
        <row r="104">
          <cell r="D104">
            <v>0</v>
          </cell>
          <cell r="E104" t="str">
            <v>PVC</v>
          </cell>
          <cell r="F104">
            <v>0</v>
          </cell>
          <cell r="G104" t="str">
            <v>NA</v>
          </cell>
          <cell r="H104" t="str">
            <v>NA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 t="str">
            <v>NA</v>
          </cell>
          <cell r="N104" t="str">
            <v>NA</v>
          </cell>
          <cell r="O104" t="str">
            <v>NA</v>
          </cell>
          <cell r="P104" t="str">
            <v>NA</v>
          </cell>
          <cell r="Q104">
            <v>0</v>
          </cell>
        </row>
        <row r="105">
          <cell r="D105">
            <v>10</v>
          </cell>
          <cell r="E105" t="str">
            <v>Mixed Plastics</v>
          </cell>
          <cell r="F105">
            <v>36129.623274553684</v>
          </cell>
          <cell r="G105">
            <v>0</v>
          </cell>
          <cell r="H105">
            <v>0</v>
          </cell>
          <cell r="I105">
            <v>36129.623274553684</v>
          </cell>
          <cell r="J105">
            <v>850.44097859682859</v>
          </cell>
          <cell r="K105">
            <v>0</v>
          </cell>
          <cell r="L105">
            <v>0</v>
          </cell>
          <cell r="M105" t="str">
            <v>NA</v>
          </cell>
          <cell r="N105" t="str">
            <v>NA</v>
          </cell>
          <cell r="O105" t="str">
            <v>NA</v>
          </cell>
          <cell r="P105" t="str">
            <v>NA</v>
          </cell>
          <cell r="Q105">
            <v>850.44097859682859</v>
          </cell>
        </row>
        <row r="106">
          <cell r="D106">
            <v>0</v>
          </cell>
          <cell r="E106" t="str">
            <v>PLA</v>
          </cell>
          <cell r="F106">
            <v>0</v>
          </cell>
          <cell r="G106" t="str">
            <v>NA</v>
          </cell>
          <cell r="H106" t="str">
            <v>NA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 t="str">
            <v>NA</v>
          </cell>
          <cell r="P106" t="str">
            <v>NA</v>
          </cell>
          <cell r="Q106">
            <v>0</v>
          </cell>
        </row>
        <row r="107">
          <cell r="D107">
            <v>0</v>
          </cell>
          <cell r="E107" t="str">
            <v>Desktop CPUs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 t="str">
            <v>NA</v>
          </cell>
          <cell r="N107" t="str">
            <v>NA</v>
          </cell>
          <cell r="O107" t="str">
            <v>NA</v>
          </cell>
          <cell r="P107" t="str">
            <v>NA</v>
          </cell>
          <cell r="Q107">
            <v>0</v>
          </cell>
        </row>
        <row r="108">
          <cell r="D108">
            <v>0</v>
          </cell>
          <cell r="E108" t="str">
            <v>Portable Electronic Devices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 t="str">
            <v>NA</v>
          </cell>
          <cell r="N108" t="str">
            <v>NA</v>
          </cell>
          <cell r="O108" t="str">
            <v>NA</v>
          </cell>
          <cell r="P108" t="str">
            <v>NA</v>
          </cell>
          <cell r="Q108">
            <v>0</v>
          </cell>
        </row>
        <row r="109">
          <cell r="D109">
            <v>0</v>
          </cell>
          <cell r="E109" t="str">
            <v>Flat-Panel Displays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 t="str">
            <v>NA</v>
          </cell>
          <cell r="N109" t="str">
            <v>NA</v>
          </cell>
          <cell r="O109" t="str">
            <v>NA</v>
          </cell>
          <cell r="P109" t="str">
            <v>NA</v>
          </cell>
          <cell r="Q109">
            <v>0</v>
          </cell>
        </row>
        <row r="110">
          <cell r="D110">
            <v>0</v>
          </cell>
          <cell r="E110" t="str">
            <v>CRT Displays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 t="str">
            <v>NA</v>
          </cell>
          <cell r="N110" t="str">
            <v>NA</v>
          </cell>
          <cell r="O110" t="str">
            <v>NA</v>
          </cell>
          <cell r="P110" t="str">
            <v>NA</v>
          </cell>
          <cell r="Q110">
            <v>0</v>
          </cell>
        </row>
        <row r="111">
          <cell r="D111">
            <v>0</v>
          </cell>
          <cell r="E111" t="str">
            <v>Electronic Peripherals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 t="str">
            <v>NA</v>
          </cell>
          <cell r="N111" t="str">
            <v>NA</v>
          </cell>
          <cell r="O111" t="str">
            <v>NA</v>
          </cell>
          <cell r="P111" t="str">
            <v>NA</v>
          </cell>
          <cell r="Q111">
            <v>0</v>
          </cell>
        </row>
        <row r="112">
          <cell r="D112">
            <v>0</v>
          </cell>
          <cell r="E112" t="str">
            <v>Hard-Copy Devices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 t="str">
            <v>NA</v>
          </cell>
          <cell r="N112" t="str">
            <v>NA</v>
          </cell>
          <cell r="O112" t="str">
            <v>NA</v>
          </cell>
          <cell r="P112" t="str">
            <v>NA</v>
          </cell>
          <cell r="Q112">
            <v>0</v>
          </cell>
        </row>
        <row r="113">
          <cell r="D113">
            <v>11</v>
          </cell>
          <cell r="E113" t="str">
            <v>Mixed Electronics</v>
          </cell>
          <cell r="F113">
            <v>17813.120000000003</v>
          </cell>
          <cell r="G113">
            <v>0</v>
          </cell>
          <cell r="H113">
            <v>0</v>
          </cell>
          <cell r="I113">
            <v>17813.120000000003</v>
          </cell>
          <cell r="J113">
            <v>419.29601893558299</v>
          </cell>
          <cell r="K113">
            <v>0</v>
          </cell>
          <cell r="L113">
            <v>0</v>
          </cell>
          <cell r="M113" t="str">
            <v>NA</v>
          </cell>
          <cell r="N113" t="str">
            <v>NA</v>
          </cell>
          <cell r="O113" t="str">
            <v>NA</v>
          </cell>
          <cell r="P113" t="str">
            <v>NA</v>
          </cell>
          <cell r="Q113">
            <v>419.29601893558299</v>
          </cell>
        </row>
        <row r="114">
          <cell r="D114">
            <v>12</v>
          </cell>
          <cell r="E114" t="str">
            <v>Aluminum Cans</v>
          </cell>
          <cell r="F114">
            <v>13143.293790461305</v>
          </cell>
          <cell r="G114">
            <v>0</v>
          </cell>
          <cell r="H114">
            <v>0</v>
          </cell>
          <cell r="I114">
            <v>13143.293790461305</v>
          </cell>
          <cell r="J114">
            <v>309.37481822618344</v>
          </cell>
          <cell r="K114">
            <v>0</v>
          </cell>
          <cell r="L114">
            <v>0</v>
          </cell>
          <cell r="M114" t="str">
            <v>NA</v>
          </cell>
          <cell r="N114" t="str">
            <v>NA</v>
          </cell>
          <cell r="O114" t="str">
            <v>NA</v>
          </cell>
          <cell r="P114" t="str">
            <v>NA</v>
          </cell>
          <cell r="Q114">
            <v>309.37481822618344</v>
          </cell>
        </row>
        <row r="115">
          <cell r="D115">
            <v>0</v>
          </cell>
          <cell r="E115" t="str">
            <v>Aluminum Ingot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 t="str">
            <v>NA</v>
          </cell>
          <cell r="N115" t="str">
            <v>NA</v>
          </cell>
          <cell r="O115" t="str">
            <v>NA</v>
          </cell>
          <cell r="P115" t="str">
            <v>NA</v>
          </cell>
          <cell r="Q115">
            <v>0</v>
          </cell>
        </row>
        <row r="116">
          <cell r="D116">
            <v>13</v>
          </cell>
          <cell r="E116" t="str">
            <v>Steel Cans</v>
          </cell>
          <cell r="F116">
            <v>14534.22406767046</v>
          </cell>
          <cell r="G116">
            <v>0</v>
          </cell>
          <cell r="H116">
            <v>0</v>
          </cell>
          <cell r="I116">
            <v>14534.22406767046</v>
          </cell>
          <cell r="J116">
            <v>342.1153784340957</v>
          </cell>
          <cell r="K116">
            <v>0</v>
          </cell>
          <cell r="L116">
            <v>0</v>
          </cell>
          <cell r="M116" t="str">
            <v>NA</v>
          </cell>
          <cell r="N116" t="str">
            <v>NA</v>
          </cell>
          <cell r="O116" t="str">
            <v>NA</v>
          </cell>
          <cell r="P116" t="str">
            <v>NA</v>
          </cell>
          <cell r="Q116">
            <v>342.1153784340957</v>
          </cell>
        </row>
        <row r="117">
          <cell r="D117">
            <v>0</v>
          </cell>
          <cell r="E117" t="str">
            <v>Copper Wire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 t="str">
            <v>NA</v>
          </cell>
          <cell r="N117" t="str">
            <v>NA</v>
          </cell>
          <cell r="O117" t="str">
            <v>NA</v>
          </cell>
          <cell r="P117" t="str">
            <v>NA</v>
          </cell>
          <cell r="Q117">
            <v>0</v>
          </cell>
        </row>
        <row r="118">
          <cell r="D118">
            <v>14</v>
          </cell>
          <cell r="E118" t="str">
            <v>Mixed Metals</v>
          </cell>
          <cell r="F118">
            <v>1534299.4050418807</v>
          </cell>
          <cell r="G118">
            <v>0</v>
          </cell>
          <cell r="H118">
            <v>0</v>
          </cell>
          <cell r="I118">
            <v>1534299.4050418807</v>
          </cell>
          <cell r="J118">
            <v>36115.269665802174</v>
          </cell>
          <cell r="K118">
            <v>0</v>
          </cell>
          <cell r="L118">
            <v>0</v>
          </cell>
          <cell r="M118" t="str">
            <v>NA</v>
          </cell>
          <cell r="N118" t="str">
            <v>NA</v>
          </cell>
          <cell r="O118" t="str">
            <v>NA</v>
          </cell>
          <cell r="P118" t="str">
            <v>NA</v>
          </cell>
          <cell r="Q118">
            <v>36115.269665802174</v>
          </cell>
        </row>
        <row r="119">
          <cell r="D119">
            <v>15</v>
          </cell>
          <cell r="E119" t="str">
            <v>Glass</v>
          </cell>
          <cell r="F119">
            <v>87920.954835692144</v>
          </cell>
          <cell r="G119">
            <v>0</v>
          </cell>
          <cell r="H119">
            <v>0</v>
          </cell>
          <cell r="I119">
            <v>87920.954835692144</v>
          </cell>
          <cell r="J119">
            <v>2069.5367427840215</v>
          </cell>
          <cell r="K119">
            <v>0</v>
          </cell>
          <cell r="L119">
            <v>0</v>
          </cell>
          <cell r="M119" t="str">
            <v>NA</v>
          </cell>
          <cell r="N119" t="str">
            <v>NA</v>
          </cell>
          <cell r="O119" t="str">
            <v>NA</v>
          </cell>
          <cell r="P119" t="str">
            <v>NA</v>
          </cell>
          <cell r="Q119">
            <v>2069.5367427840215</v>
          </cell>
        </row>
        <row r="120">
          <cell r="D120">
            <v>16</v>
          </cell>
          <cell r="E120" t="str">
            <v>Asphalt Concrete</v>
          </cell>
          <cell r="F120">
            <v>2989271.946</v>
          </cell>
          <cell r="G120">
            <v>0</v>
          </cell>
          <cell r="H120">
            <v>0</v>
          </cell>
          <cell r="I120">
            <v>2989271.946</v>
          </cell>
          <cell r="J120">
            <v>70363.295507672039</v>
          </cell>
          <cell r="K120" t="str">
            <v>NA</v>
          </cell>
          <cell r="L120" t="str">
            <v>NA</v>
          </cell>
          <cell r="M120" t="str">
            <v>NA</v>
          </cell>
          <cell r="N120" t="str">
            <v>NA</v>
          </cell>
          <cell r="O120" t="str">
            <v>NA</v>
          </cell>
          <cell r="P120" t="str">
            <v>NA</v>
          </cell>
          <cell r="Q120">
            <v>70363.295507672039</v>
          </cell>
        </row>
        <row r="121">
          <cell r="D121">
            <v>17</v>
          </cell>
          <cell r="E121" t="str">
            <v>Asphalt Shingles</v>
          </cell>
          <cell r="F121">
            <v>11817.1</v>
          </cell>
          <cell r="G121">
            <v>0</v>
          </cell>
          <cell r="H121">
            <v>0</v>
          </cell>
          <cell r="I121">
            <v>11817.1</v>
          </cell>
          <cell r="J121">
            <v>278.158064694095</v>
          </cell>
          <cell r="K121">
            <v>0</v>
          </cell>
          <cell r="L121">
            <v>0</v>
          </cell>
          <cell r="M121" t="str">
            <v>NA</v>
          </cell>
          <cell r="N121" t="str">
            <v>NA</v>
          </cell>
          <cell r="O121" t="str">
            <v>NA</v>
          </cell>
          <cell r="P121" t="str">
            <v>NA</v>
          </cell>
          <cell r="Q121">
            <v>278.158064694095</v>
          </cell>
        </row>
        <row r="122">
          <cell r="D122">
            <v>18</v>
          </cell>
          <cell r="E122" t="str">
            <v>Carpet</v>
          </cell>
          <cell r="F122">
            <v>2109.21</v>
          </cell>
          <cell r="G122">
            <v>0</v>
          </cell>
          <cell r="H122">
            <v>0</v>
          </cell>
          <cell r="I122">
            <v>2109.21</v>
          </cell>
          <cell r="J122">
            <v>49.647863827286905</v>
          </cell>
          <cell r="K122">
            <v>0</v>
          </cell>
          <cell r="L122">
            <v>0</v>
          </cell>
          <cell r="M122" t="str">
            <v>NA</v>
          </cell>
          <cell r="N122" t="str">
            <v>NA</v>
          </cell>
          <cell r="O122" t="str">
            <v>NA</v>
          </cell>
          <cell r="P122" t="str">
            <v>NA</v>
          </cell>
          <cell r="Q122">
            <v>49.647863827286905</v>
          </cell>
        </row>
        <row r="123">
          <cell r="D123">
            <v>0</v>
          </cell>
          <cell r="E123" t="str">
            <v>Clay Bricks</v>
          </cell>
          <cell r="F123">
            <v>0</v>
          </cell>
          <cell r="G123" t="str">
            <v>NA</v>
          </cell>
          <cell r="H123" t="str">
            <v>NA</v>
          </cell>
          <cell r="I123">
            <v>0</v>
          </cell>
          <cell r="J123">
            <v>0</v>
          </cell>
          <cell r="K123" t="str">
            <v>NA</v>
          </cell>
          <cell r="L123" t="str">
            <v>NA</v>
          </cell>
          <cell r="M123" t="str">
            <v>NA</v>
          </cell>
          <cell r="N123" t="str">
            <v>NA</v>
          </cell>
          <cell r="O123" t="str">
            <v>NA</v>
          </cell>
          <cell r="P123" t="str">
            <v>NA</v>
          </cell>
          <cell r="Q123">
            <v>0</v>
          </cell>
        </row>
        <row r="124">
          <cell r="D124">
            <v>0</v>
          </cell>
          <cell r="E124" t="str">
            <v>Concrete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 t="str">
            <v>NA</v>
          </cell>
          <cell r="L124" t="str">
            <v>NA</v>
          </cell>
          <cell r="M124" t="str">
            <v>NA</v>
          </cell>
          <cell r="N124" t="str">
            <v>NA</v>
          </cell>
          <cell r="O124" t="str">
            <v>NA</v>
          </cell>
          <cell r="P124" t="str">
            <v>NA</v>
          </cell>
          <cell r="Q124">
            <v>0</v>
          </cell>
        </row>
        <row r="125">
          <cell r="D125">
            <v>19</v>
          </cell>
          <cell r="E125" t="str">
            <v>Dimensional Lumber</v>
          </cell>
          <cell r="F125">
            <v>322179.41999999993</v>
          </cell>
          <cell r="G125">
            <v>0</v>
          </cell>
          <cell r="H125">
            <v>0</v>
          </cell>
          <cell r="I125">
            <v>322179.41999999993</v>
          </cell>
          <cell r="J125">
            <v>-323158.40992256853</v>
          </cell>
          <cell r="K125">
            <v>0</v>
          </cell>
          <cell r="L125">
            <v>0</v>
          </cell>
          <cell r="M125" t="str">
            <v>NA</v>
          </cell>
          <cell r="N125" t="str">
            <v>NA</v>
          </cell>
          <cell r="O125" t="str">
            <v>NA</v>
          </cell>
          <cell r="P125" t="str">
            <v>NA</v>
          </cell>
          <cell r="Q125">
            <v>-323158.40992256853</v>
          </cell>
        </row>
        <row r="126">
          <cell r="D126">
            <v>20</v>
          </cell>
          <cell r="E126" t="str">
            <v>Drywall</v>
          </cell>
          <cell r="F126">
            <v>54980.449999999983</v>
          </cell>
          <cell r="G126">
            <v>0</v>
          </cell>
          <cell r="H126">
            <v>0</v>
          </cell>
          <cell r="I126">
            <v>54980.449999999983</v>
          </cell>
          <cell r="J126">
            <v>-3175.5191660772275</v>
          </cell>
          <cell r="K126" t="str">
            <v>NA</v>
          </cell>
          <cell r="L126" t="str">
            <v>NA</v>
          </cell>
          <cell r="M126" t="str">
            <v>NA</v>
          </cell>
          <cell r="N126" t="str">
            <v>NA</v>
          </cell>
          <cell r="O126" t="str">
            <v>NA</v>
          </cell>
          <cell r="P126" t="str">
            <v>NA</v>
          </cell>
          <cell r="Q126">
            <v>-3175.5191660772275</v>
          </cell>
        </row>
        <row r="127">
          <cell r="D127">
            <v>0</v>
          </cell>
          <cell r="E127" t="str">
            <v>Fiberglass Insulation</v>
          </cell>
          <cell r="F127">
            <v>0</v>
          </cell>
          <cell r="G127" t="str">
            <v>NA</v>
          </cell>
          <cell r="H127" t="str">
            <v>NA</v>
          </cell>
          <cell r="I127">
            <v>0</v>
          </cell>
          <cell r="J127">
            <v>0</v>
          </cell>
          <cell r="K127" t="str">
            <v>NA</v>
          </cell>
          <cell r="L127" t="str">
            <v>NA</v>
          </cell>
          <cell r="M127" t="str">
            <v>NA</v>
          </cell>
          <cell r="N127" t="str">
            <v>NA</v>
          </cell>
          <cell r="O127" t="str">
            <v>NA</v>
          </cell>
          <cell r="P127" t="str">
            <v>NA</v>
          </cell>
          <cell r="Q127">
            <v>0</v>
          </cell>
        </row>
        <row r="128">
          <cell r="D128">
            <v>0</v>
          </cell>
          <cell r="E128" t="str">
            <v>Fly Ash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 t="str">
            <v>NA</v>
          </cell>
          <cell r="L128" t="str">
            <v>NA</v>
          </cell>
          <cell r="M128" t="str">
            <v>NA</v>
          </cell>
          <cell r="N128" t="str">
            <v>NA</v>
          </cell>
          <cell r="O128" t="str">
            <v>NA</v>
          </cell>
          <cell r="P128" t="str">
            <v>NA</v>
          </cell>
          <cell r="Q128">
            <v>0</v>
          </cell>
        </row>
        <row r="129">
          <cell r="D129">
            <v>0</v>
          </cell>
          <cell r="E129" t="str">
            <v>Medium-density Fiberboard</v>
          </cell>
          <cell r="F129">
            <v>0</v>
          </cell>
          <cell r="G129" t="str">
            <v>NA</v>
          </cell>
          <cell r="H129" t="str">
            <v>NA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 t="str">
            <v>NA</v>
          </cell>
          <cell r="N129" t="str">
            <v>NA</v>
          </cell>
          <cell r="O129" t="str">
            <v>NA</v>
          </cell>
          <cell r="P129" t="str">
            <v>NA</v>
          </cell>
          <cell r="Q129">
            <v>0</v>
          </cell>
        </row>
        <row r="130">
          <cell r="E130" t="str">
            <v>Structural Steel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 t="str">
            <v>NA</v>
          </cell>
          <cell r="L130" t="str">
            <v>NA</v>
          </cell>
          <cell r="M130" t="str">
            <v>NA</v>
          </cell>
          <cell r="N130" t="str">
            <v>NA</v>
          </cell>
          <cell r="O130" t="str">
            <v>NA</v>
          </cell>
          <cell r="P130" t="str">
            <v>NA</v>
          </cell>
          <cell r="Q130">
            <v>0</v>
          </cell>
        </row>
        <row r="131">
          <cell r="D131">
            <v>0</v>
          </cell>
          <cell r="E131" t="str">
            <v>Vinyl Flooring</v>
          </cell>
          <cell r="F131">
            <v>0</v>
          </cell>
          <cell r="G131" t="str">
            <v>NA</v>
          </cell>
          <cell r="H131" t="str">
            <v>NA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 t="str">
            <v>NA</v>
          </cell>
          <cell r="N131" t="str">
            <v>NA</v>
          </cell>
          <cell r="O131" t="str">
            <v>NA</v>
          </cell>
          <cell r="P131" t="str">
            <v>NA</v>
          </cell>
          <cell r="Q131">
            <v>0</v>
          </cell>
        </row>
        <row r="132">
          <cell r="D132">
            <v>0</v>
          </cell>
          <cell r="E132" t="str">
            <v>Wood Flooring</v>
          </cell>
          <cell r="F132">
            <v>0</v>
          </cell>
          <cell r="G132" t="str">
            <v>NA</v>
          </cell>
          <cell r="H132" t="str">
            <v>NA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 t="str">
            <v>NA</v>
          </cell>
          <cell r="N132" t="str">
            <v>NA</v>
          </cell>
          <cell r="O132" t="str">
            <v>NA</v>
          </cell>
          <cell r="P132" t="str">
            <v>NA</v>
          </cell>
          <cell r="Q132">
            <v>0</v>
          </cell>
        </row>
        <row r="133">
          <cell r="D133">
            <v>21</v>
          </cell>
          <cell r="E133" t="str">
            <v>Tires</v>
          </cell>
          <cell r="F133">
            <v>50332.46</v>
          </cell>
          <cell r="G133">
            <v>0</v>
          </cell>
          <cell r="H133">
            <v>0</v>
          </cell>
          <cell r="I133">
            <v>50332.46</v>
          </cell>
          <cell r="J133">
            <v>1184.7559608442805</v>
          </cell>
          <cell r="K133">
            <v>0</v>
          </cell>
          <cell r="L133">
            <v>0</v>
          </cell>
          <cell r="M133" t="str">
            <v>NA</v>
          </cell>
          <cell r="N133" t="str">
            <v>NA</v>
          </cell>
          <cell r="O133" t="str">
            <v>NA</v>
          </cell>
          <cell r="P133" t="str">
            <v>NA</v>
          </cell>
          <cell r="Q133">
            <v>1184.7559608442805</v>
          </cell>
        </row>
        <row r="134">
          <cell r="D134">
            <v>0</v>
          </cell>
          <cell r="E134" t="str">
            <v>Mixed Recyclables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 t="str">
            <v>NA</v>
          </cell>
          <cell r="N134" t="str">
            <v>NA</v>
          </cell>
          <cell r="O134" t="str">
            <v>NA</v>
          </cell>
          <cell r="P134" t="str">
            <v>NA</v>
          </cell>
          <cell r="Q134">
            <v>0</v>
          </cell>
        </row>
        <row r="135">
          <cell r="D135">
            <v>22</v>
          </cell>
          <cell r="E135" t="str">
            <v>Mixed Organics</v>
          </cell>
          <cell r="F135">
            <v>578581.58242750005</v>
          </cell>
          <cell r="G135" t="str">
            <v>NA</v>
          </cell>
          <cell r="H135" t="str">
            <v>NA</v>
          </cell>
          <cell r="I135">
            <v>578581.58242750005</v>
          </cell>
          <cell r="J135">
            <v>135780.4712847333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135780.4712847333</v>
          </cell>
        </row>
        <row r="136">
          <cell r="D136">
            <v>0</v>
          </cell>
          <cell r="E136" t="str">
            <v>Mixed MSW</v>
          </cell>
          <cell r="F136">
            <v>0</v>
          </cell>
          <cell r="G136" t="str">
            <v>NA</v>
          </cell>
          <cell r="H136" t="str">
            <v>NA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 t="str">
            <v>NA</v>
          </cell>
          <cell r="N136" t="str">
            <v>NA</v>
          </cell>
          <cell r="O136" t="str">
            <v>NA</v>
          </cell>
          <cell r="P136" t="str">
            <v>NA</v>
          </cell>
          <cell r="Q136">
            <v>0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ser's Guide"/>
      <sheetName val="Analysis Inputs"/>
      <sheetName val="Summary Data"/>
      <sheetName val="Summary Data NRG"/>
      <sheetName val="Summary Data_EconFactors"/>
      <sheetName val="Summary Report (MTCO2E)"/>
      <sheetName val="Analysis Results (MTCO2E)"/>
      <sheetName val="Production + EOL (MTCO2E)"/>
      <sheetName val="Production + EOL Data"/>
      <sheetName val="Summary Report (energy)"/>
      <sheetName val="Analysis Results (energy)"/>
      <sheetName val="Summary Report (MTCE)"/>
      <sheetName val="Analysis Results (MTCE)"/>
      <sheetName val="Production + EOL (energy)"/>
      <sheetName val="Summary Report (Labor Hours)"/>
      <sheetName val="Analysis Results (Labor Hours)"/>
      <sheetName val="Summary Report (Wages)"/>
      <sheetName val="Analysis Results (Wages)"/>
      <sheetName val="Summary Report (Taxes)"/>
      <sheetName val="Analysis Results (Taxes)"/>
      <sheetName val="Avoided Utility"/>
      <sheetName val="Landfill Gas Collection"/>
      <sheetName val="Landfilling EFs"/>
      <sheetName val="Equivalencies"/>
      <sheetName val="Revisions"/>
    </sheetNames>
    <sheetDataSet>
      <sheetData sheetId="0" refreshError="1"/>
      <sheetData sheetId="1">
        <row r="154">
          <cell r="N154">
            <v>2</v>
          </cell>
        </row>
        <row r="164">
          <cell r="N164">
            <v>1</v>
          </cell>
        </row>
      </sheetData>
      <sheetData sheetId="2">
        <row r="1">
          <cell r="A1" t="str">
            <v>Material</v>
          </cell>
          <cell r="B1" t="str">
            <v>Source Reduction: Current Mix or 100% Virgin</v>
          </cell>
          <cell r="C1" t="str">
            <v>Recycling of Post-Consumer Material: Default or Customized Transportation Distance</v>
          </cell>
          <cell r="D1" t="str">
            <v>Landfilling of Post-Consumer Material: Recovery Assumptions</v>
          </cell>
          <cell r="E1" t="str">
            <v>Landfilling, National Average: Default or Customized Transportation Distance</v>
          </cell>
          <cell r="F1" t="str">
            <v>Landfilling, No Recovery: Default or Customized Transportation Distance</v>
          </cell>
          <cell r="G1" t="str">
            <v>Landfilling, Flaring: Default or Customized System Collection Efficiency &amp; Transportation Distance</v>
          </cell>
          <cell r="H1" t="str">
            <v>Landfilling, Energy Recovery: Default or Customized System Collection Efficiency &amp; Transportation Distance</v>
          </cell>
          <cell r="I1" t="str">
            <v>Combustion</v>
          </cell>
          <cell r="J1" t="str">
            <v>Composting</v>
          </cell>
          <cell r="K1" t="str">
            <v xml:space="preserve">Wet Digestion with Curing </v>
          </cell>
          <cell r="L1" t="str">
            <v>Wet Digestion Direct Application</v>
          </cell>
          <cell r="M1" t="str">
            <v xml:space="preserve">Dry Digestion with Curing </v>
          </cell>
          <cell r="N1" t="str">
            <v>Dry Digestion Direct Application</v>
          </cell>
          <cell r="O1" t="str">
            <v>Landfill gas collection efficiency based on user input</v>
          </cell>
          <cell r="P1" t="str">
            <v>Avoided Utility for combustion pathway (MTCO2E/Ton combusted)</v>
          </cell>
          <cell r="Q1" t="str">
            <v>Ratio of MTCO2E avoided utility C per MTCO2E CH4 for landfill pathway</v>
          </cell>
        </row>
        <row r="2">
          <cell r="A2" t="str">
            <v>Aluminum Cans</v>
          </cell>
          <cell r="B2">
            <v>-4.799452726904927</v>
          </cell>
          <cell r="C2">
            <v>-9.1273781621056216</v>
          </cell>
          <cell r="D2">
            <v>2.0254519141196047E-2</v>
          </cell>
          <cell r="E2">
            <v>2.0254519141196047E-2</v>
          </cell>
          <cell r="F2">
            <v>2.0254519141196047E-2</v>
          </cell>
          <cell r="G2">
            <v>2.0254519141196047E-2</v>
          </cell>
          <cell r="H2">
            <v>2.0254519141196047E-2</v>
          </cell>
          <cell r="I2">
            <v>3.4432220545025718E-2</v>
          </cell>
          <cell r="J2" t="str">
            <v>NA</v>
          </cell>
          <cell r="K2" t="str">
            <v>NA</v>
          </cell>
          <cell r="L2" t="str">
            <v>NA</v>
          </cell>
          <cell r="M2" t="str">
            <v>NA</v>
          </cell>
          <cell r="N2" t="str">
            <v>NA</v>
          </cell>
          <cell r="O2" t="str">
            <v>--</v>
          </cell>
          <cell r="P2">
            <v>2.5432810862966629E-2</v>
          </cell>
          <cell r="Q2">
            <v>0.10682596783875441</v>
          </cell>
        </row>
        <row r="3">
          <cell r="A3" t="str">
            <v>Steel Cans</v>
          </cell>
          <cell r="B3">
            <v>-3.0274716623608411</v>
          </cell>
          <cell r="C3">
            <v>-1.8320754180112897</v>
          </cell>
          <cell r="D3">
            <v>2.0254519141196047E-2</v>
          </cell>
          <cell r="E3">
            <v>2.0254519141196047E-2</v>
          </cell>
          <cell r="F3">
            <v>2.0254519141196047E-2</v>
          </cell>
          <cell r="G3">
            <v>2.0254519141196047E-2</v>
          </cell>
          <cell r="H3">
            <v>2.0254519141196047E-2</v>
          </cell>
          <cell r="I3">
            <v>-1.5909481529405463</v>
          </cell>
          <cell r="J3" t="str">
            <v>NA</v>
          </cell>
          <cell r="K3" t="str">
            <v>NA</v>
          </cell>
          <cell r="L3" t="str">
            <v>NA</v>
          </cell>
          <cell r="M3" t="str">
            <v>NA</v>
          </cell>
          <cell r="N3" t="str">
            <v>NA</v>
          </cell>
          <cell r="O3" t="str">
            <v>--</v>
          </cell>
          <cell r="P3">
            <v>1.5942956063352214E-2</v>
          </cell>
          <cell r="Q3">
            <v>0.10682596783875441</v>
          </cell>
        </row>
        <row r="4">
          <cell r="A4" t="str">
            <v>Copper Wire</v>
          </cell>
          <cell r="B4">
            <v>-6.7219289919592509</v>
          </cell>
          <cell r="C4">
            <v>-4.4888284917503007</v>
          </cell>
          <cell r="D4">
            <v>2.0254519141196047E-2</v>
          </cell>
          <cell r="E4">
            <v>2.0254519141196047E-2</v>
          </cell>
          <cell r="F4">
            <v>2.0254519141196047E-2</v>
          </cell>
          <cell r="G4">
            <v>2.0254519141196047E-2</v>
          </cell>
          <cell r="H4">
            <v>2.0254519141196047E-2</v>
          </cell>
          <cell r="I4">
            <v>2.9687293145218514E-2</v>
          </cell>
          <cell r="J4" t="str">
            <v>NA</v>
          </cell>
          <cell r="K4" t="str">
            <v>NA</v>
          </cell>
          <cell r="L4" t="str">
            <v>NA</v>
          </cell>
          <cell r="M4" t="str">
            <v>NA</v>
          </cell>
          <cell r="N4" t="str">
            <v>NA</v>
          </cell>
          <cell r="O4" t="str">
            <v>--</v>
          </cell>
          <cell r="P4">
            <v>2.0687883463159421E-2</v>
          </cell>
          <cell r="Q4">
            <v>0.10682596783875441</v>
          </cell>
        </row>
        <row r="5">
          <cell r="A5" t="str">
            <v>Glass</v>
          </cell>
          <cell r="B5">
            <v>-0.53082087431688396</v>
          </cell>
          <cell r="C5">
            <v>-0.2760901764592596</v>
          </cell>
          <cell r="D5">
            <v>2.0254519141196047E-2</v>
          </cell>
          <cell r="E5">
            <v>2.0254519141196047E-2</v>
          </cell>
          <cell r="F5">
            <v>2.0254519141196047E-2</v>
          </cell>
          <cell r="G5">
            <v>2.0254519141196047E-2</v>
          </cell>
          <cell r="H5">
            <v>2.0254519141196047E-2</v>
          </cell>
          <cell r="I5">
            <v>2.684033670533419E-2</v>
          </cell>
          <cell r="J5" t="str">
            <v>NA</v>
          </cell>
          <cell r="K5" t="str">
            <v>NA</v>
          </cell>
          <cell r="L5" t="str">
            <v>NA</v>
          </cell>
          <cell r="M5" t="str">
            <v>NA</v>
          </cell>
          <cell r="N5" t="str">
            <v>NA</v>
          </cell>
          <cell r="O5" t="str">
            <v>--</v>
          </cell>
          <cell r="P5">
            <v>1.7840927023275097E-2</v>
          </cell>
          <cell r="Q5">
            <v>0.10682596783875441</v>
          </cell>
        </row>
        <row r="6">
          <cell r="A6" t="str">
            <v>HDPE</v>
          </cell>
          <cell r="B6">
            <v>-1.4192980914359248</v>
          </cell>
          <cell r="C6">
            <v>-0.75845019481932519</v>
          </cell>
          <cell r="D6">
            <v>2.0254519141196047E-2</v>
          </cell>
          <cell r="E6">
            <v>2.0254519141196047E-2</v>
          </cell>
          <cell r="F6">
            <v>2.0254519141196047E-2</v>
          </cell>
          <cell r="G6">
            <v>2.0254519141196047E-2</v>
          </cell>
          <cell r="H6">
            <v>2.0254519141196047E-2</v>
          </cell>
          <cell r="I6">
            <v>1.2859190946453891</v>
          </cell>
          <cell r="J6" t="str">
            <v>NA</v>
          </cell>
          <cell r="K6" t="str">
            <v>NA</v>
          </cell>
          <cell r="L6" t="str">
            <v>NA</v>
          </cell>
          <cell r="M6" t="str">
            <v>NA</v>
          </cell>
          <cell r="N6" t="str">
            <v>NA</v>
          </cell>
          <cell r="O6" t="str">
            <v>--</v>
          </cell>
          <cell r="P6">
            <v>-1.5172379853623523</v>
          </cell>
          <cell r="Q6">
            <v>0.10682596783875441</v>
          </cell>
        </row>
        <row r="7">
          <cell r="A7" t="str">
            <v>LDPE</v>
          </cell>
          <cell r="B7">
            <v>-1.7955085787455409</v>
          </cell>
          <cell r="C7" t="str">
            <v>NA</v>
          </cell>
          <cell r="D7">
            <v>2.0254519141196047E-2</v>
          </cell>
          <cell r="E7">
            <v>2.0254519141196047E-2</v>
          </cell>
          <cell r="F7">
            <v>2.0254519141196047E-2</v>
          </cell>
          <cell r="G7">
            <v>2.0254519141196047E-2</v>
          </cell>
          <cell r="H7">
            <v>2.0254519141196047E-2</v>
          </cell>
          <cell r="I7">
            <v>1.294118329192256</v>
          </cell>
          <cell r="J7" t="str">
            <v>NA</v>
          </cell>
          <cell r="K7" t="str">
            <v>NA</v>
          </cell>
          <cell r="L7" t="str">
            <v>NA</v>
          </cell>
          <cell r="M7" t="str">
            <v>NA</v>
          </cell>
          <cell r="N7" t="str">
            <v>NA</v>
          </cell>
          <cell r="O7" t="str">
            <v>--</v>
          </cell>
          <cell r="P7">
            <v>-1.5090387508154854</v>
          </cell>
          <cell r="Q7">
            <v>0.10682596783875441</v>
          </cell>
        </row>
        <row r="8">
          <cell r="A8" t="str">
            <v>PET</v>
          </cell>
          <cell r="B8">
            <v>-2.1729152901086737</v>
          </cell>
          <cell r="C8">
            <v>-1.0357206316437553</v>
          </cell>
          <cell r="D8">
            <v>2.0254519141196047E-2</v>
          </cell>
          <cell r="E8">
            <v>2.0254519141196047E-2</v>
          </cell>
          <cell r="F8">
            <v>2.0254519141196047E-2</v>
          </cell>
          <cell r="G8">
            <v>2.0254519141196047E-2</v>
          </cell>
          <cell r="H8">
            <v>2.0254519141196047E-2</v>
          </cell>
          <cell r="I8">
            <v>1.2416663572872335</v>
          </cell>
          <cell r="J8" t="str">
            <v>NA</v>
          </cell>
          <cell r="K8" t="str">
            <v>NA</v>
          </cell>
          <cell r="L8" t="str">
            <v>NA</v>
          </cell>
          <cell r="M8" t="str">
            <v>NA</v>
          </cell>
          <cell r="N8" t="str">
            <v>NA</v>
          </cell>
          <cell r="O8" t="str">
            <v>--</v>
          </cell>
          <cell r="P8">
            <v>-0.80473968700730225</v>
          </cell>
          <cell r="Q8">
            <v>0.10682596783875441</v>
          </cell>
        </row>
        <row r="9">
          <cell r="A9" t="str">
            <v>Corrugated Containers</v>
          </cell>
          <cell r="B9">
            <v>-5.5752083160829438</v>
          </cell>
          <cell r="C9">
            <v>-3.1353369086789917</v>
          </cell>
          <cell r="D9">
            <v>0.44665125308099551</v>
          </cell>
          <cell r="E9">
            <v>0.18162984857485934</v>
          </cell>
          <cell r="F9">
            <v>1.6634715021436628</v>
          </cell>
          <cell r="G9">
            <v>0.44665125308099551</v>
          </cell>
          <cell r="H9">
            <v>-9.7719669002345577E-2</v>
          </cell>
          <cell r="I9">
            <v>-0.48903030248074875</v>
          </cell>
          <cell r="J9" t="str">
            <v>NA</v>
          </cell>
          <cell r="K9" t="str">
            <v>NA</v>
          </cell>
          <cell r="L9" t="str">
            <v>NA</v>
          </cell>
          <cell r="M9" t="str">
            <v>NA</v>
          </cell>
          <cell r="N9" t="str">
            <v>NA</v>
          </cell>
          <cell r="O9">
            <v>0.56183941976614793</v>
          </cell>
          <cell r="P9">
            <v>-0.53469637882947452</v>
          </cell>
          <cell r="Q9">
            <v>0.10682596783875441</v>
          </cell>
        </row>
        <row r="10">
          <cell r="A10" t="str">
            <v>Magazines/third-class mail</v>
          </cell>
          <cell r="B10">
            <v>-8.5662288958060273</v>
          </cell>
          <cell r="C10">
            <v>-3.0696999395965698</v>
          </cell>
          <cell r="D10">
            <v>-0.36989396963564486</v>
          </cell>
          <cell r="E10">
            <v>-0.42684420939886758</v>
          </cell>
          <cell r="F10">
            <v>0.24852403935782544</v>
          </cell>
          <cell r="G10">
            <v>-0.36989396963564486</v>
          </cell>
          <cell r="H10">
            <v>-0.52962773043112066</v>
          </cell>
          <cell r="I10">
            <v>-0.3535151759422549</v>
          </cell>
          <cell r="J10" t="str">
            <v>NA</v>
          </cell>
          <cell r="K10" t="str">
            <v>NA</v>
          </cell>
          <cell r="L10" t="str">
            <v>NA</v>
          </cell>
          <cell r="M10" t="str">
            <v>NA</v>
          </cell>
          <cell r="N10" t="str">
            <v>NA</v>
          </cell>
          <cell r="O10">
            <v>0.53654881762944973</v>
          </cell>
          <cell r="P10">
            <v>-0.39918125229098067</v>
          </cell>
          <cell r="Q10">
            <v>0.10682596783875441</v>
          </cell>
        </row>
        <row r="11">
          <cell r="A11" t="str">
            <v>Newspaper</v>
          </cell>
          <cell r="B11">
            <v>-4.6772365260279951</v>
          </cell>
          <cell r="C11">
            <v>-2.70827152821093</v>
          </cell>
          <cell r="D11">
            <v>-0.74591085695389259</v>
          </cell>
          <cell r="E11">
            <v>-0.84613881483919107</v>
          </cell>
          <cell r="F11">
            <v>-0.23072721102720414</v>
          </cell>
          <cell r="G11">
            <v>-0.74591085695389259</v>
          </cell>
          <cell r="H11">
            <v>-0.9583730651462925</v>
          </cell>
          <cell r="I11">
            <v>-0.55788868890675092</v>
          </cell>
          <cell r="J11" t="str">
            <v>NA</v>
          </cell>
          <cell r="K11" t="str">
            <v>NA</v>
          </cell>
          <cell r="L11" t="str">
            <v>NA</v>
          </cell>
          <cell r="M11" t="str">
            <v>NA</v>
          </cell>
          <cell r="N11" t="str">
            <v>NA</v>
          </cell>
          <cell r="O11">
            <v>0.59254687177708976</v>
          </cell>
          <cell r="P11">
            <v>-0.60355476525547669</v>
          </cell>
          <cell r="Q11">
            <v>0.10682596783875441</v>
          </cell>
        </row>
        <row r="12">
          <cell r="A12" t="str">
            <v>Office Paper</v>
          </cell>
          <cell r="B12">
            <v>-7.9489589921669603</v>
          </cell>
          <cell r="C12">
            <v>-2.8637458899895774</v>
          </cell>
          <cell r="D12">
            <v>1.5139729523196255</v>
          </cell>
          <cell r="E12">
            <v>1.1338746968208027</v>
          </cell>
          <cell r="F12">
            <v>3.3978061204317305</v>
          </cell>
          <cell r="G12">
            <v>1.5139729523196255</v>
          </cell>
          <cell r="H12">
            <v>0.71661929653273282</v>
          </cell>
          <cell r="I12">
            <v>-0.47058202475029831</v>
          </cell>
          <cell r="J12" t="str">
            <v>NA</v>
          </cell>
          <cell r="K12" t="str">
            <v>NA</v>
          </cell>
          <cell r="L12" t="str">
            <v>NA</v>
          </cell>
          <cell r="M12" t="str">
            <v>NA</v>
          </cell>
          <cell r="N12" t="str">
            <v>NA</v>
          </cell>
          <cell r="O12">
            <v>0.5862330883873319</v>
          </cell>
          <cell r="P12">
            <v>-0.51624810109902408</v>
          </cell>
          <cell r="Q12">
            <v>0.10682596783875441</v>
          </cell>
        </row>
        <row r="13">
          <cell r="A13" t="str">
            <v>Phonebooks</v>
          </cell>
          <cell r="B13">
            <v>-6.1650826358897923</v>
          </cell>
          <cell r="C13">
            <v>-2.6222802143476724</v>
          </cell>
          <cell r="D13">
            <v>-0.74591085695389259</v>
          </cell>
          <cell r="E13">
            <v>-0.84613881483919107</v>
          </cell>
          <cell r="F13">
            <v>-0.23072721102720414</v>
          </cell>
          <cell r="G13">
            <v>-0.74591085695389259</v>
          </cell>
          <cell r="H13">
            <v>-0.9583730651462925</v>
          </cell>
          <cell r="I13">
            <v>-0.55788868890675092</v>
          </cell>
          <cell r="J13" t="str">
            <v>NA</v>
          </cell>
          <cell r="K13" t="str">
            <v>NA</v>
          </cell>
          <cell r="L13" t="str">
            <v>NA</v>
          </cell>
          <cell r="M13" t="str">
            <v>NA</v>
          </cell>
          <cell r="N13" t="str">
            <v>NA</v>
          </cell>
          <cell r="O13">
            <v>0.59254687177708976</v>
          </cell>
          <cell r="P13">
            <v>-0.60355476525547669</v>
          </cell>
          <cell r="Q13">
            <v>0.10682596783875441</v>
          </cell>
        </row>
        <row r="14">
          <cell r="A14" t="str">
            <v>Textbooks</v>
          </cell>
          <cell r="B14">
            <v>-9.0237639267157572</v>
          </cell>
          <cell r="C14">
            <v>-3.1044786327343226</v>
          </cell>
          <cell r="D14">
            <v>1.5139729523196255</v>
          </cell>
          <cell r="E14">
            <v>1.1338746968208027</v>
          </cell>
          <cell r="F14">
            <v>3.3978061204317305</v>
          </cell>
          <cell r="G14">
            <v>1.5139729523196255</v>
          </cell>
          <cell r="H14">
            <v>0.71661929653273282</v>
          </cell>
          <cell r="I14">
            <v>-0.47058202475029831</v>
          </cell>
          <cell r="J14" t="str">
            <v>NA</v>
          </cell>
          <cell r="K14" t="str">
            <v>NA</v>
          </cell>
          <cell r="L14" t="str">
            <v>NA</v>
          </cell>
          <cell r="M14" t="str">
            <v>NA</v>
          </cell>
          <cell r="N14" t="str">
            <v>NA</v>
          </cell>
          <cell r="O14">
            <v>0.5862330883873319</v>
          </cell>
          <cell r="P14">
            <v>-0.51624810109902408</v>
          </cell>
          <cell r="Q14">
            <v>0.10682596783875441</v>
          </cell>
        </row>
        <row r="15">
          <cell r="A15" t="str">
            <v>Dimensional Lumber</v>
          </cell>
          <cell r="B15">
            <v>-2.1326894497655569</v>
          </cell>
          <cell r="C15">
            <v>-2.6613403096280934</v>
          </cell>
          <cell r="D15">
            <v>-1.0063227353991218</v>
          </cell>
          <cell r="E15">
            <v>-0.92340796891716337</v>
          </cell>
          <cell r="F15">
            <v>-0.91931617608588745</v>
          </cell>
          <cell r="G15">
            <v>-1.0063227353991218</v>
          </cell>
          <cell r="H15">
            <v>-1.0330935503798786</v>
          </cell>
          <cell r="I15">
            <v>-0.58446028234567138</v>
          </cell>
          <cell r="J15" t="str">
            <v>NA</v>
          </cell>
          <cell r="K15" t="str">
            <v>NA</v>
          </cell>
          <cell r="L15" t="str">
            <v>NA</v>
          </cell>
          <cell r="M15" t="str">
            <v>NA</v>
          </cell>
          <cell r="N15" t="str">
            <v>NA</v>
          </cell>
          <cell r="O15">
            <v>0.57678878295939606</v>
          </cell>
          <cell r="P15">
            <v>-0.63012635869439715</v>
          </cell>
          <cell r="Q15">
            <v>0.10682596783875441</v>
          </cell>
        </row>
        <row r="16">
          <cell r="A16" t="str">
            <v>Medium-density Fiberboard</v>
          </cell>
          <cell r="B16">
            <v>-2.4137010490145299</v>
          </cell>
          <cell r="C16" t="str">
            <v>NA</v>
          </cell>
          <cell r="D16">
            <v>-0.88154507312554509</v>
          </cell>
          <cell r="E16">
            <v>-0.8538867821502174</v>
          </cell>
          <cell r="F16">
            <v>-0.85250579992130393</v>
          </cell>
          <cell r="G16">
            <v>-0.88154507312554509</v>
          </cell>
          <cell r="H16">
            <v>-0.89137451588026095</v>
          </cell>
          <cell r="I16">
            <v>-0.58446028234567138</v>
          </cell>
          <cell r="J16" t="str">
            <v>NA</v>
          </cell>
          <cell r="K16" t="str">
            <v>NA</v>
          </cell>
          <cell r="L16" t="str">
            <v>NA</v>
          </cell>
          <cell r="M16" t="str">
            <v>NA</v>
          </cell>
          <cell r="N16" t="str">
            <v>NA</v>
          </cell>
          <cell r="O16">
            <v>0.59235143357917641</v>
          </cell>
          <cell r="P16">
            <v>-0.63012635869439715</v>
          </cell>
          <cell r="Q16">
            <v>0.10682596783875441</v>
          </cell>
        </row>
        <row r="17">
          <cell r="A17" t="str">
            <v>Structural Steel</v>
          </cell>
          <cell r="B17">
            <v>-1.6682402580960147</v>
          </cell>
          <cell r="C17">
            <v>-1.9288102239875635</v>
          </cell>
          <cell r="D17">
            <v>2.0254519141196047E-2</v>
          </cell>
          <cell r="E17">
            <v>2.0254519141196047E-2</v>
          </cell>
          <cell r="F17">
            <v>2.0254519141196047E-2</v>
          </cell>
          <cell r="G17">
            <v>2.0254519141196047E-2</v>
          </cell>
          <cell r="H17">
            <v>2.0254519141196047E-2</v>
          </cell>
          <cell r="I17" t="str">
            <v>NA</v>
          </cell>
          <cell r="J17" t="str">
            <v>NA</v>
          </cell>
          <cell r="K17" t="str">
            <v>NA</v>
          </cell>
          <cell r="L17" t="str">
            <v>NA</v>
          </cell>
          <cell r="M17" t="str">
            <v>NA</v>
          </cell>
          <cell r="N17" t="str">
            <v>NA</v>
          </cell>
          <cell r="O17" t="str">
            <v>--</v>
          </cell>
          <cell r="P17" t="str">
            <v>NA</v>
          </cell>
          <cell r="Q17">
            <v>0.10682596783875441</v>
          </cell>
        </row>
        <row r="18">
          <cell r="A18" t="str">
            <v>Food Waste</v>
          </cell>
          <cell r="B18">
            <v>-3.6597480795437827</v>
          </cell>
          <cell r="C18" t="str">
            <v>NA</v>
          </cell>
          <cell r="D18">
            <v>0.56340372133578975</v>
          </cell>
          <cell r="E18">
            <v>0.49749760642252011</v>
          </cell>
          <cell r="F18">
            <v>1.3938424251101666</v>
          </cell>
          <cell r="G18">
            <v>0.56340372133578975</v>
          </cell>
          <cell r="H18">
            <v>0.36480331227293317</v>
          </cell>
          <cell r="I18">
            <v>-0.13426157065196354</v>
          </cell>
          <cell r="J18">
            <v>-0.11558502792840858</v>
          </cell>
          <cell r="K18">
            <v>-8.0166271216236318E-2</v>
          </cell>
          <cell r="L18">
            <v>-0.15914617040393822</v>
          </cell>
          <cell r="M18">
            <v>-4.166706810201283E-2</v>
          </cell>
          <cell r="N18">
            <v>-9.8804536091628176E-2</v>
          </cell>
          <cell r="O18">
            <v>0.51578569694278531</v>
          </cell>
          <cell r="P18">
            <v>-0.17992764700068928</v>
          </cell>
          <cell r="Q18">
            <v>0.10682596783875441</v>
          </cell>
        </row>
        <row r="19">
          <cell r="A19" t="str">
            <v>Food Waste (non-meat)</v>
          </cell>
          <cell r="B19">
            <v>-0.76105208909505295</v>
          </cell>
          <cell r="C19" t="str">
            <v>NA</v>
          </cell>
          <cell r="D19">
            <v>0.56340372133578975</v>
          </cell>
          <cell r="E19">
            <v>0.49749760642252011</v>
          </cell>
          <cell r="F19">
            <v>1.3938424251101666</v>
          </cell>
          <cell r="G19">
            <v>0.56340372133578975</v>
          </cell>
          <cell r="H19">
            <v>0.36480331227293317</v>
          </cell>
          <cell r="I19">
            <v>-0.13426157065196354</v>
          </cell>
          <cell r="J19">
            <v>-0.11558502792840858</v>
          </cell>
          <cell r="K19">
            <v>-8.0166271216236318E-2</v>
          </cell>
          <cell r="L19">
            <v>-0.15914617040393822</v>
          </cell>
          <cell r="M19">
            <v>-4.166706810201283E-2</v>
          </cell>
          <cell r="N19">
            <v>-9.8804536091628176E-2</v>
          </cell>
          <cell r="O19">
            <v>0.51578569694278531</v>
          </cell>
          <cell r="P19">
            <v>-0.17992764700068928</v>
          </cell>
          <cell r="Q19">
            <v>0.10682596783875441</v>
          </cell>
        </row>
        <row r="20">
          <cell r="A20" t="str">
            <v>Food Waste (meat only)</v>
          </cell>
          <cell r="B20">
            <v>-15.102290225561314</v>
          </cell>
          <cell r="C20" t="str">
            <v>NA</v>
          </cell>
          <cell r="D20">
            <v>0.56340372133578975</v>
          </cell>
          <cell r="E20">
            <v>0.49749760642252011</v>
          </cell>
          <cell r="F20">
            <v>1.3938424251101666</v>
          </cell>
          <cell r="G20">
            <v>0.56340372133578975</v>
          </cell>
          <cell r="H20">
            <v>0.36480331227293317</v>
          </cell>
          <cell r="I20">
            <v>-0.13426157065196354</v>
          </cell>
          <cell r="J20">
            <v>-0.11558502792840858</v>
          </cell>
          <cell r="K20">
            <v>-8.0166271216236318E-2</v>
          </cell>
          <cell r="L20">
            <v>-0.15914617040393822</v>
          </cell>
          <cell r="M20">
            <v>-4.166706810201283E-2</v>
          </cell>
          <cell r="N20">
            <v>-9.8804536091628176E-2</v>
          </cell>
          <cell r="O20">
            <v>0.51578569694278531</v>
          </cell>
          <cell r="P20">
            <v>-0.17992764700068928</v>
          </cell>
          <cell r="Q20">
            <v>0.10682596783875441</v>
          </cell>
        </row>
        <row r="21">
          <cell r="A21" t="str">
            <v>Beef</v>
          </cell>
          <cell r="B21">
            <v>-30.086331335537999</v>
          </cell>
          <cell r="C21" t="str">
            <v>NA</v>
          </cell>
          <cell r="D21">
            <v>0.56340372133578975</v>
          </cell>
          <cell r="E21">
            <v>0.49749760642252011</v>
          </cell>
          <cell r="F21">
            <v>1.3938424251101666</v>
          </cell>
          <cell r="G21">
            <v>0.56340372133578975</v>
          </cell>
          <cell r="H21">
            <v>0.36480331227293317</v>
          </cell>
          <cell r="I21">
            <v>-0.13426157065196354</v>
          </cell>
          <cell r="J21">
            <v>-0.11558502792840858</v>
          </cell>
          <cell r="K21">
            <v>-8.0166271216236318E-2</v>
          </cell>
          <cell r="L21">
            <v>-0.15914617040393822</v>
          </cell>
          <cell r="M21">
            <v>-4.166706810201283E-2</v>
          </cell>
          <cell r="N21">
            <v>-9.8804536091628176E-2</v>
          </cell>
          <cell r="O21">
            <v>0.51578569694278531</v>
          </cell>
          <cell r="P21">
            <v>-0.17992764700068928</v>
          </cell>
          <cell r="Q21">
            <v>0.10682596783875441</v>
          </cell>
        </row>
        <row r="22">
          <cell r="A22" t="str">
            <v>Poultry</v>
          </cell>
          <cell r="B22">
            <v>-2.4517925725092473</v>
          </cell>
          <cell r="C22" t="str">
            <v>NA</v>
          </cell>
          <cell r="D22">
            <v>0.56340372133578975</v>
          </cell>
          <cell r="E22">
            <v>0.49749760642252011</v>
          </cell>
          <cell r="F22">
            <v>1.3938424251101666</v>
          </cell>
          <cell r="G22">
            <v>0.56340372133578975</v>
          </cell>
          <cell r="H22">
            <v>0.36480331227293317</v>
          </cell>
          <cell r="I22">
            <v>-0.13426157065196354</v>
          </cell>
          <cell r="J22">
            <v>-0.11558502792840858</v>
          </cell>
          <cell r="K22">
            <v>-8.0166271216236318E-2</v>
          </cell>
          <cell r="L22">
            <v>-0.15914617040393822</v>
          </cell>
          <cell r="M22">
            <v>-4.166706810201283E-2</v>
          </cell>
          <cell r="N22">
            <v>-9.8804536091628176E-2</v>
          </cell>
          <cell r="O22">
            <v>0.51578569694278531</v>
          </cell>
          <cell r="P22">
            <v>-0.17992764700068928</v>
          </cell>
          <cell r="Q22">
            <v>0.10682596783875441</v>
          </cell>
        </row>
        <row r="23">
          <cell r="A23" t="str">
            <v>Grains</v>
          </cell>
          <cell r="B23">
            <v>-0.62121804200504194</v>
          </cell>
          <cell r="C23" t="str">
            <v>NA</v>
          </cell>
          <cell r="D23">
            <v>0.56340372133578975</v>
          </cell>
          <cell r="E23">
            <v>0.49749760642252011</v>
          </cell>
          <cell r="F23">
            <v>1.3938424251101666</v>
          </cell>
          <cell r="G23">
            <v>0.56340372133578975</v>
          </cell>
          <cell r="H23">
            <v>0.36480331227293317</v>
          </cell>
          <cell r="I23">
            <v>-0.13426157065196354</v>
          </cell>
          <cell r="J23">
            <v>-0.11558502792840858</v>
          </cell>
          <cell r="K23">
            <v>-8.0166271216236318E-2</v>
          </cell>
          <cell r="L23">
            <v>-0.15914617040393822</v>
          </cell>
          <cell r="M23">
            <v>-4.166706810201283E-2</v>
          </cell>
          <cell r="N23">
            <v>-9.8804536091628176E-2</v>
          </cell>
          <cell r="O23">
            <v>0.51578569694278531</v>
          </cell>
          <cell r="P23">
            <v>-0.17992764700068928</v>
          </cell>
          <cell r="Q23">
            <v>0.10682596783875441</v>
          </cell>
        </row>
        <row r="24">
          <cell r="A24" t="str">
            <v>Bread</v>
          </cell>
          <cell r="B24">
            <v>-0.6575061385044213</v>
          </cell>
          <cell r="C24" t="str">
            <v>NA</v>
          </cell>
          <cell r="D24">
            <v>0.56340372133578975</v>
          </cell>
          <cell r="E24">
            <v>0.49749760642252011</v>
          </cell>
          <cell r="F24">
            <v>1.3938424251101666</v>
          </cell>
          <cell r="G24">
            <v>0.56340372133578975</v>
          </cell>
          <cell r="H24">
            <v>0.36480331227293317</v>
          </cell>
          <cell r="I24">
            <v>-0.13426157065196354</v>
          </cell>
          <cell r="J24">
            <v>-0.11558502792840858</v>
          </cell>
          <cell r="K24">
            <v>-8.0166271216236318E-2</v>
          </cell>
          <cell r="L24">
            <v>-0.15914617040393822</v>
          </cell>
          <cell r="M24">
            <v>-4.166706810201283E-2</v>
          </cell>
          <cell r="N24">
            <v>-9.8804536091628176E-2</v>
          </cell>
          <cell r="O24">
            <v>0.51578569694278531</v>
          </cell>
          <cell r="P24">
            <v>-0.17992764700068928</v>
          </cell>
          <cell r="Q24">
            <v>0.10682596783875441</v>
          </cell>
        </row>
        <row r="25">
          <cell r="A25" t="str">
            <v>Fruits and Vegetables</v>
          </cell>
          <cell r="B25">
            <v>-0.44108924773101815</v>
          </cell>
          <cell r="C25" t="str">
            <v>NA</v>
          </cell>
          <cell r="D25">
            <v>0.56340372133578975</v>
          </cell>
          <cell r="E25">
            <v>0.49749760642252011</v>
          </cell>
          <cell r="F25">
            <v>1.3938424251101666</v>
          </cell>
          <cell r="G25">
            <v>0.56340372133578975</v>
          </cell>
          <cell r="H25">
            <v>0.36480331227293317</v>
          </cell>
          <cell r="I25">
            <v>-0.13426157065196354</v>
          </cell>
          <cell r="J25">
            <v>-0.11558502792840858</v>
          </cell>
          <cell r="K25">
            <v>-8.0166271216236318E-2</v>
          </cell>
          <cell r="L25">
            <v>-0.15914617040393822</v>
          </cell>
          <cell r="M25">
            <v>-4.166706810201283E-2</v>
          </cell>
          <cell r="N25">
            <v>-9.8804536091628176E-2</v>
          </cell>
          <cell r="O25">
            <v>0.51578569694278531</v>
          </cell>
          <cell r="P25">
            <v>-0.17992764700068928</v>
          </cell>
          <cell r="Q25">
            <v>0.10682596783875441</v>
          </cell>
        </row>
        <row r="26">
          <cell r="A26" t="str">
            <v>Dairy Products</v>
          </cell>
          <cell r="B26">
            <v>-1.7517932330248354</v>
          </cell>
          <cell r="C26" t="str">
            <v>NA</v>
          </cell>
          <cell r="D26">
            <v>0.56340372133578975</v>
          </cell>
          <cell r="E26">
            <v>0.49749760642252011</v>
          </cell>
          <cell r="F26">
            <v>1.3938424251101666</v>
          </cell>
          <cell r="G26">
            <v>0.56340372133578975</v>
          </cell>
          <cell r="H26">
            <v>0.36480331227293317</v>
          </cell>
          <cell r="I26">
            <v>-0.13426157065196354</v>
          </cell>
          <cell r="J26">
            <v>-0.11558502792840858</v>
          </cell>
          <cell r="K26">
            <v>-8.0166271216236318E-2</v>
          </cell>
          <cell r="L26">
            <v>-0.15914617040393822</v>
          </cell>
          <cell r="M26">
            <v>-4.166706810201283E-2</v>
          </cell>
          <cell r="N26">
            <v>-9.8804536091628176E-2</v>
          </cell>
          <cell r="O26">
            <v>0.51578569694278531</v>
          </cell>
          <cell r="P26">
            <v>-0.17992764700068928</v>
          </cell>
          <cell r="Q26">
            <v>0.10682596783875441</v>
          </cell>
        </row>
        <row r="27">
          <cell r="A27" t="str">
            <v>Yard Trimmings</v>
          </cell>
          <cell r="B27" t="str">
            <v>NA</v>
          </cell>
          <cell r="C27" t="str">
            <v>NA</v>
          </cell>
          <cell r="D27">
            <v>-0.166679280608413</v>
          </cell>
          <cell r="E27">
            <v>-0.20051974151841304</v>
          </cell>
          <cell r="F27">
            <v>0.21407605081676276</v>
          </cell>
          <cell r="G27">
            <v>-0.166679280608413</v>
          </cell>
          <cell r="H27">
            <v>-0.26318608212896993</v>
          </cell>
          <cell r="I27">
            <v>-0.16690667116263708</v>
          </cell>
          <cell r="J27">
            <v>-5.3560700335522959E-2</v>
          </cell>
          <cell r="K27" t="str">
            <v>NA</v>
          </cell>
          <cell r="L27" t="str">
            <v>NA</v>
          </cell>
          <cell r="M27">
            <v>-8.9160932574846835E-2</v>
          </cell>
          <cell r="N27">
            <v>-0.3447089215221979</v>
          </cell>
          <cell r="O27">
            <v>0.4652558286703779</v>
          </cell>
          <cell r="P27">
            <v>-0.21257274751136282</v>
          </cell>
          <cell r="Q27">
            <v>0.10682596783875441</v>
          </cell>
        </row>
        <row r="28">
          <cell r="A28" t="str">
            <v>Grass</v>
          </cell>
          <cell r="B28" t="str">
            <v>NA</v>
          </cell>
          <cell r="C28" t="str">
            <v>NA</v>
          </cell>
          <cell r="D28">
            <v>0.12480512610651065</v>
          </cell>
          <cell r="E28">
            <v>0.1157487405734986</v>
          </cell>
          <cell r="F28">
            <v>0.38848080510719618</v>
          </cell>
          <cell r="G28">
            <v>0.12480512610651065</v>
          </cell>
          <cell r="H28">
            <v>7.9599997593901975E-2</v>
          </cell>
          <cell r="I28">
            <v>-0.16690667116263708</v>
          </cell>
          <cell r="J28">
            <v>-5.3560700335522959E-2</v>
          </cell>
          <cell r="K28" t="str">
            <v>NA</v>
          </cell>
          <cell r="L28" t="str">
            <v>NA</v>
          </cell>
          <cell r="M28">
            <v>4.597750251882235E-3</v>
          </cell>
          <cell r="N28">
            <v>-6.1815503991157587E-2</v>
          </cell>
          <cell r="O28">
            <v>0.41386837507689106</v>
          </cell>
          <cell r="P28">
            <v>-0.21257274751136282</v>
          </cell>
          <cell r="Q28">
            <v>0.10682596783875441</v>
          </cell>
        </row>
        <row r="29">
          <cell r="A29" t="str">
            <v>Leaves</v>
          </cell>
          <cell r="B29" t="str">
            <v>NA</v>
          </cell>
          <cell r="C29" t="str">
            <v>NA</v>
          </cell>
          <cell r="D29">
            <v>-0.51177958356259634</v>
          </cell>
          <cell r="E29">
            <v>-0.53386292841973759</v>
          </cell>
          <cell r="F29">
            <v>-0.18251034209620373</v>
          </cell>
          <cell r="G29">
            <v>-0.51177958356259634</v>
          </cell>
          <cell r="H29">
            <v>-0.58443543982614199</v>
          </cell>
          <cell r="I29">
            <v>-0.16690667116263708</v>
          </cell>
          <cell r="J29">
            <v>-5.3560700335522959E-2</v>
          </cell>
          <cell r="K29" t="str">
            <v>NA</v>
          </cell>
          <cell r="L29" t="str">
            <v>NA</v>
          </cell>
          <cell r="M29">
            <v>-0.14208180467687503</v>
          </cell>
          <cell r="N29">
            <v>-0.53053627298428163</v>
          </cell>
          <cell r="O29">
            <v>0.49269734210479671</v>
          </cell>
          <cell r="P29">
            <v>-0.21257274751136282</v>
          </cell>
          <cell r="Q29">
            <v>0.10682596783875441</v>
          </cell>
        </row>
        <row r="30">
          <cell r="A30" t="str">
            <v>Branches</v>
          </cell>
          <cell r="B30" t="str">
            <v>NA</v>
          </cell>
          <cell r="C30" t="str">
            <v>NA</v>
          </cell>
          <cell r="D30">
            <v>-0.38901413895450632</v>
          </cell>
          <cell r="E30">
            <v>-0.53606258783504601</v>
          </cell>
          <cell r="F30">
            <v>0.26185293514886254</v>
          </cell>
          <cell r="G30">
            <v>-0.38901413895450632</v>
          </cell>
          <cell r="H30">
            <v>-0.68815136803174382</v>
          </cell>
          <cell r="I30">
            <v>-0.16690667116263708</v>
          </cell>
          <cell r="J30">
            <v>-5.3560700335522959E-2</v>
          </cell>
          <cell r="K30" t="str">
            <v>NA</v>
          </cell>
          <cell r="L30" t="str">
            <v>NA</v>
          </cell>
          <cell r="M30">
            <v>-0.2237574261262768</v>
          </cell>
          <cell r="N30">
            <v>-0.72466840512219477</v>
          </cell>
          <cell r="O30">
            <v>0.54058922242293272</v>
          </cell>
          <cell r="P30">
            <v>-0.21257274751136282</v>
          </cell>
          <cell r="Q30">
            <v>0.10682596783875441</v>
          </cell>
        </row>
        <row r="31">
          <cell r="A31" t="str">
            <v>Mixed Paper (general)</v>
          </cell>
          <cell r="B31">
            <v>-6.0737268680644059</v>
          </cell>
          <cell r="C31">
            <v>-3.5455235990647034</v>
          </cell>
          <cell r="D31">
            <v>0.3007318776279817</v>
          </cell>
          <cell r="E31">
            <v>7.470296200674445E-2</v>
          </cell>
          <cell r="F31">
            <v>1.4425349376174013</v>
          </cell>
          <cell r="G31">
            <v>0.3007318776279817</v>
          </cell>
          <cell r="H31">
            <v>-0.1760048007569987</v>
          </cell>
          <cell r="I31">
            <v>-0.49102544955381977</v>
          </cell>
          <cell r="J31" t="str">
            <v>NA</v>
          </cell>
          <cell r="K31" t="str">
            <v>NA</v>
          </cell>
          <cell r="L31" t="str">
            <v>NA</v>
          </cell>
          <cell r="M31" t="str">
            <v>NA</v>
          </cell>
          <cell r="N31" t="str">
            <v>NA</v>
          </cell>
          <cell r="O31">
            <v>0.57206469380207481</v>
          </cell>
          <cell r="P31">
            <v>-0.53669152590254554</v>
          </cell>
          <cell r="Q31">
            <v>0.10682596783875441</v>
          </cell>
        </row>
        <row r="32">
          <cell r="A32" t="str">
            <v>Mixed Paper (primarily residential)</v>
          </cell>
          <cell r="B32">
            <v>-6.000101956994377</v>
          </cell>
          <cell r="C32">
            <v>-3.5455235990647034</v>
          </cell>
          <cell r="D32">
            <v>0.2308059764332471</v>
          </cell>
          <cell r="E32">
            <v>1.5061573769341717E-2</v>
          </cell>
          <cell r="F32">
            <v>1.3291178983961094</v>
          </cell>
          <cell r="G32">
            <v>0.2308059764332471</v>
          </cell>
          <cell r="H32">
            <v>-0.22525234431622385</v>
          </cell>
          <cell r="I32">
            <v>-0.48873345982261684</v>
          </cell>
          <cell r="J32" t="str">
            <v>NA</v>
          </cell>
          <cell r="K32" t="str">
            <v>NA</v>
          </cell>
          <cell r="L32" t="str">
            <v>NA</v>
          </cell>
          <cell r="M32" t="str">
            <v>NA</v>
          </cell>
          <cell r="N32" t="str">
            <v>NA</v>
          </cell>
          <cell r="O32">
            <v>0.56978818712196055</v>
          </cell>
          <cell r="P32">
            <v>-0.53439953617134262</v>
          </cell>
          <cell r="Q32">
            <v>0.10682596783875441</v>
          </cell>
        </row>
        <row r="33">
          <cell r="A33" t="str">
            <v>Mixed Paper (primarily from offices)</v>
          </cell>
          <cell r="B33">
            <v>-7.3654269057836412</v>
          </cell>
          <cell r="C33">
            <v>-3.5796025767975275</v>
          </cell>
          <cell r="D33">
            <v>0.29304157961226607</v>
          </cell>
          <cell r="E33">
            <v>0.11358720066488817</v>
          </cell>
          <cell r="F33">
            <v>1.4153558407243449</v>
          </cell>
          <cell r="G33">
            <v>0.29304157961226607</v>
          </cell>
          <cell r="H33">
            <v>-0.11130796471149812</v>
          </cell>
          <cell r="I33">
            <v>-0.44769477253878021</v>
          </cell>
          <cell r="J33" t="str">
            <v>NA</v>
          </cell>
          <cell r="K33" t="str">
            <v>NA</v>
          </cell>
          <cell r="L33" t="str">
            <v>NA</v>
          </cell>
          <cell r="M33" t="str">
            <v>NA</v>
          </cell>
          <cell r="N33" t="str">
            <v>NA</v>
          </cell>
          <cell r="O33">
            <v>0.56845296199528428</v>
          </cell>
          <cell r="P33">
            <v>-0.49336084888750598</v>
          </cell>
          <cell r="Q33">
            <v>0.10682596783875441</v>
          </cell>
        </row>
        <row r="34">
          <cell r="A34" t="str">
            <v>Mixed Metals</v>
          </cell>
          <cell r="B34">
            <v>-3.6490566431171434</v>
          </cell>
          <cell r="C34">
            <v>-4.3911606737930704</v>
          </cell>
          <cell r="D34">
            <v>2.0254519141196047E-2</v>
          </cell>
          <cell r="E34">
            <v>2.0254519141196047E-2</v>
          </cell>
          <cell r="F34">
            <v>2.0254519141196047E-2</v>
          </cell>
          <cell r="G34">
            <v>2.0254519141196047E-2</v>
          </cell>
          <cell r="H34">
            <v>2.0254519141196047E-2</v>
          </cell>
          <cell r="I34">
            <v>-1.0207885454874921</v>
          </cell>
          <cell r="J34" t="str">
            <v>NA</v>
          </cell>
          <cell r="K34" t="str">
            <v>NA</v>
          </cell>
          <cell r="L34" t="str">
            <v>NA</v>
          </cell>
          <cell r="M34" t="str">
            <v>NA</v>
          </cell>
          <cell r="N34" t="str">
            <v>NA</v>
          </cell>
          <cell r="O34" t="str">
            <v>--</v>
          </cell>
          <cell r="P34">
            <v>1.9271858008766695E-2</v>
          </cell>
          <cell r="Q34" t="str">
            <v>NA</v>
          </cell>
        </row>
        <row r="35">
          <cell r="A35" t="str">
            <v>Mixed Plastics</v>
          </cell>
          <cell r="B35">
            <v>-1.8734007624310425</v>
          </cell>
          <cell r="C35">
            <v>-0.92552340675199463</v>
          </cell>
          <cell r="D35">
            <v>2.0254519141196047E-2</v>
          </cell>
          <cell r="E35">
            <v>2.0254519141196047E-2</v>
          </cell>
          <cell r="F35">
            <v>2.0254519141196047E-2</v>
          </cell>
          <cell r="G35">
            <v>2.0254519141196047E-2</v>
          </cell>
          <cell r="H35">
            <v>2.0254519141196047E-2</v>
          </cell>
          <cell r="I35">
            <v>1.2592539836731671</v>
          </cell>
          <cell r="J35" t="str">
            <v>NA</v>
          </cell>
          <cell r="K35" t="str">
            <v>NA</v>
          </cell>
          <cell r="L35" t="str">
            <v>NA</v>
          </cell>
          <cell r="M35" t="str">
            <v>NA</v>
          </cell>
          <cell r="N35" t="str">
            <v>NA</v>
          </cell>
          <cell r="O35" t="str">
            <v>--</v>
          </cell>
          <cell r="P35">
            <v>-1.0879120876355914</v>
          </cell>
          <cell r="Q35" t="str">
            <v>NA</v>
          </cell>
        </row>
        <row r="36">
          <cell r="A36" t="str">
            <v>Mixed Recyclables</v>
          </cell>
          <cell r="B36" t="str">
            <v>NA</v>
          </cell>
          <cell r="C36">
            <v>-2.8532819203159536</v>
          </cell>
          <cell r="D36">
            <v>0.37147444949602637</v>
          </cell>
          <cell r="E36">
            <v>3.4185776672640021E-2</v>
          </cell>
          <cell r="F36">
            <v>1.1837560802845759</v>
          </cell>
          <cell r="G36">
            <v>0.37147444949602637</v>
          </cell>
          <cell r="H36">
            <v>-0.23313746559672313</v>
          </cell>
          <cell r="I36">
            <v>-0.42469288377343062</v>
          </cell>
          <cell r="J36" t="str">
            <v>NA</v>
          </cell>
          <cell r="K36" t="str">
            <v>NA</v>
          </cell>
          <cell r="L36" t="str">
            <v>NA</v>
          </cell>
          <cell r="M36" t="str">
            <v>NA</v>
          </cell>
          <cell r="N36" t="str">
            <v>NA</v>
          </cell>
          <cell r="O36">
            <v>0.49400164558181769</v>
          </cell>
          <cell r="P36">
            <v>-0.49796112853601598</v>
          </cell>
          <cell r="Q36">
            <v>0.10682596783875441</v>
          </cell>
        </row>
        <row r="37">
          <cell r="A37" t="str">
            <v>Mixed Organics</v>
          </cell>
          <cell r="B37" t="str">
            <v>NA</v>
          </cell>
          <cell r="C37" t="str">
            <v>NA</v>
          </cell>
          <cell r="D37">
            <v>0.23139409030050492</v>
          </cell>
          <cell r="E37">
            <v>0.18021002015021739</v>
          </cell>
          <cell r="F37">
            <v>0.84365453370026766</v>
          </cell>
          <cell r="G37">
            <v>0.23139409030050492</v>
          </cell>
          <cell r="H37">
            <v>8.1070784034751195E-2</v>
          </cell>
          <cell r="I37">
            <v>-0.14948571960737767</v>
          </cell>
          <cell r="J37">
            <v>-8.6433593959752336E-2</v>
          </cell>
          <cell r="K37" t="str">
            <v>NA</v>
          </cell>
          <cell r="L37" t="str">
            <v>NA</v>
          </cell>
          <cell r="M37">
            <v>-6.3815986496865679E-2</v>
          </cell>
          <cell r="N37">
            <v>-0.21348284720176083</v>
          </cell>
          <cell r="O37">
            <v>0.49222092828707026</v>
          </cell>
          <cell r="P37">
            <v>-0.19515179595610344</v>
          </cell>
          <cell r="Q37">
            <v>0.10682596783875441</v>
          </cell>
        </row>
        <row r="38">
          <cell r="A38" t="str">
            <v>Mixed MSW</v>
          </cell>
          <cell r="B38" t="str">
            <v>NA</v>
          </cell>
          <cell r="C38" t="str">
            <v>NA</v>
          </cell>
          <cell r="D38">
            <v>0.45743010919162508</v>
          </cell>
          <cell r="E38">
            <v>0.30922398376646776</v>
          </cell>
          <cell r="F38">
            <v>1.270666125629196</v>
          </cell>
          <cell r="G38">
            <v>0.45743010919162508</v>
          </cell>
          <cell r="H38">
            <v>0.13710285175277587</v>
          </cell>
          <cell r="I38">
            <v>9.1542228046413987E-3</v>
          </cell>
          <cell r="J38" t="str">
            <v>NA</v>
          </cell>
          <cell r="K38" t="str">
            <v>NA</v>
          </cell>
          <cell r="L38" t="str">
            <v>NA</v>
          </cell>
          <cell r="M38" t="str">
            <v>NA</v>
          </cell>
          <cell r="N38" t="str">
            <v>NA</v>
          </cell>
          <cell r="O38">
            <v>0.59867869959228781</v>
          </cell>
          <cell r="P38">
            <v>-0.37959419198457656</v>
          </cell>
          <cell r="Q38">
            <v>0.10682596783875441</v>
          </cell>
        </row>
        <row r="39">
          <cell r="A39" t="str">
            <v>Carpet</v>
          </cell>
          <cell r="B39">
            <v>-3.6831269309259898</v>
          </cell>
          <cell r="C39">
            <v>-2.3816001800168372</v>
          </cell>
          <cell r="D39">
            <v>2.0254519141196047E-2</v>
          </cell>
          <cell r="E39">
            <v>2.0254519141196047E-2</v>
          </cell>
          <cell r="F39">
            <v>2.0254519141196047E-2</v>
          </cell>
          <cell r="G39">
            <v>2.0254519141196047E-2</v>
          </cell>
          <cell r="H39">
            <v>2.0254519141196047E-2</v>
          </cell>
          <cell r="I39">
            <v>1.0980672100751245</v>
          </cell>
          <cell r="J39" t="str">
            <v>NA</v>
          </cell>
          <cell r="K39" t="str">
            <v>NA</v>
          </cell>
          <cell r="L39" t="str">
            <v>NA</v>
          </cell>
          <cell r="M39" t="str">
            <v>NA</v>
          </cell>
          <cell r="N39" t="str">
            <v>NA</v>
          </cell>
          <cell r="O39" t="str">
            <v>--</v>
          </cell>
          <cell r="P39">
            <v>-0.57698317181655634</v>
          </cell>
          <cell r="Q39" t="str">
            <v>NA</v>
          </cell>
        </row>
        <row r="40">
          <cell r="A40" t="str">
            <v>Desktop CPUs</v>
          </cell>
          <cell r="B40">
            <v>-20.864196009734808</v>
          </cell>
          <cell r="C40">
            <v>-1.4868382376024454</v>
          </cell>
          <cell r="D40">
            <v>2.0254519141196047E-2</v>
          </cell>
          <cell r="E40">
            <v>2.0254519141196047E-2</v>
          </cell>
          <cell r="F40">
            <v>2.0254519141196047E-2</v>
          </cell>
          <cell r="G40">
            <v>2.0254519141196047E-2</v>
          </cell>
          <cell r="H40">
            <v>2.0254519141196047E-2</v>
          </cell>
          <cell r="I40">
            <v>-0.65895940211468551</v>
          </cell>
          <cell r="J40" t="str">
            <v>NA</v>
          </cell>
          <cell r="K40" t="str">
            <v>NA</v>
          </cell>
          <cell r="L40" t="str">
            <v>NA</v>
          </cell>
          <cell r="M40" t="str">
            <v>NA</v>
          </cell>
          <cell r="N40" t="str">
            <v>NA</v>
          </cell>
          <cell r="O40" t="str">
            <v>--</v>
          </cell>
          <cell r="P40">
            <v>-0.11640888554193682</v>
          </cell>
          <cell r="Q40" t="str">
            <v>NA</v>
          </cell>
        </row>
        <row r="41">
          <cell r="A41" t="str">
            <v>Portable Electronic Devices</v>
          </cell>
          <cell r="B41">
            <v>-29.834297794910995</v>
          </cell>
          <cell r="C41">
            <v>-1.0617686307750867</v>
          </cell>
          <cell r="D41">
            <v>2.0254519141196047E-2</v>
          </cell>
          <cell r="E41">
            <v>2.0254519141196047E-2</v>
          </cell>
          <cell r="F41">
            <v>2.0254519141196047E-2</v>
          </cell>
          <cell r="G41">
            <v>2.0254519141196047E-2</v>
          </cell>
          <cell r="H41">
            <v>2.0254519141196047E-2</v>
          </cell>
          <cell r="I41">
            <v>0.65415399357374215</v>
          </cell>
          <cell r="J41" t="str">
            <v>NA</v>
          </cell>
          <cell r="K41" t="str">
            <v>NA</v>
          </cell>
          <cell r="L41" t="str">
            <v>NA</v>
          </cell>
          <cell r="M41" t="str">
            <v>NA</v>
          </cell>
          <cell r="N41" t="str">
            <v>NA</v>
          </cell>
          <cell r="O41" t="str">
            <v>--</v>
          </cell>
          <cell r="P41">
            <v>-0.11640888554193682</v>
          </cell>
          <cell r="Q41" t="str">
            <v>NA</v>
          </cell>
        </row>
        <row r="42">
          <cell r="A42" t="str">
            <v>Flat-Panel Displays</v>
          </cell>
          <cell r="B42">
            <v>-24.194600105982435</v>
          </cell>
          <cell r="C42">
            <v>-0.99227028605862688</v>
          </cell>
          <cell r="D42">
            <v>2.0254519141196047E-2</v>
          </cell>
          <cell r="E42">
            <v>2.0254519141196047E-2</v>
          </cell>
          <cell r="F42">
            <v>2.0254519141196047E-2</v>
          </cell>
          <cell r="G42">
            <v>2.0254519141196047E-2</v>
          </cell>
          <cell r="H42">
            <v>2.0254519141196047E-2</v>
          </cell>
          <cell r="I42">
            <v>2.5310415295543259E-2</v>
          </cell>
          <cell r="J42" t="str">
            <v>NA</v>
          </cell>
          <cell r="K42" t="str">
            <v>NA</v>
          </cell>
          <cell r="L42" t="str">
            <v>NA</v>
          </cell>
          <cell r="M42" t="str">
            <v>NA</v>
          </cell>
          <cell r="N42" t="str">
            <v>NA</v>
          </cell>
          <cell r="O42" t="str">
            <v>--</v>
          </cell>
          <cell r="P42">
            <v>-0.11640888554193682</v>
          </cell>
          <cell r="Q42" t="str">
            <v>NA</v>
          </cell>
        </row>
        <row r="43">
          <cell r="A43" t="str">
            <v>CRT Displays</v>
          </cell>
          <cell r="B43" t="str">
            <v>NA</v>
          </cell>
          <cell r="C43">
            <v>-0.56954424891234812</v>
          </cell>
          <cell r="D43">
            <v>2.0254519141196047E-2</v>
          </cell>
          <cell r="E43">
            <v>2.0254519141196047E-2</v>
          </cell>
          <cell r="F43">
            <v>2.0254519141196047E-2</v>
          </cell>
          <cell r="G43">
            <v>2.0254519141196047E-2</v>
          </cell>
          <cell r="H43">
            <v>2.0254519141196047E-2</v>
          </cell>
          <cell r="I43">
            <v>0.44868287053641109</v>
          </cell>
          <cell r="J43" t="str">
            <v>NA</v>
          </cell>
          <cell r="K43" t="str">
            <v>NA</v>
          </cell>
          <cell r="L43" t="str">
            <v>NA</v>
          </cell>
          <cell r="M43" t="str">
            <v>NA</v>
          </cell>
          <cell r="N43" t="str">
            <v>NA</v>
          </cell>
          <cell r="O43" t="str">
            <v>--</v>
          </cell>
          <cell r="P43">
            <v>-0.11640888554193682</v>
          </cell>
          <cell r="Q43" t="str">
            <v>NA</v>
          </cell>
        </row>
        <row r="44">
          <cell r="A44" t="str">
            <v>Electronic Peripherals</v>
          </cell>
          <cell r="B44">
            <v>-10.316002191792363</v>
          </cell>
          <cell r="C44">
            <v>-0.36434580220643786</v>
          </cell>
          <cell r="D44">
            <v>2.0254519141196047E-2</v>
          </cell>
          <cell r="E44">
            <v>2.0254519141196047E-2</v>
          </cell>
          <cell r="F44">
            <v>2.0254519141196047E-2</v>
          </cell>
          <cell r="G44">
            <v>2.0254519141196047E-2</v>
          </cell>
          <cell r="H44">
            <v>2.0254519141196047E-2</v>
          </cell>
          <cell r="I44">
            <v>2.0819232398532308</v>
          </cell>
          <cell r="J44" t="str">
            <v>NA</v>
          </cell>
          <cell r="K44" t="str">
            <v>NA</v>
          </cell>
          <cell r="L44" t="str">
            <v>NA</v>
          </cell>
          <cell r="M44" t="str">
            <v>NA</v>
          </cell>
          <cell r="N44" t="str">
            <v>NA</v>
          </cell>
          <cell r="O44" t="str">
            <v>--</v>
          </cell>
          <cell r="P44">
            <v>-0.11640888554193682</v>
          </cell>
          <cell r="Q44" t="str">
            <v>NA</v>
          </cell>
        </row>
        <row r="45">
          <cell r="A45" t="str">
            <v>Hard-Copy Devices</v>
          </cell>
          <cell r="B45">
            <v>-7.6461346412299527</v>
          </cell>
          <cell r="C45">
            <v>-0.55742377483757122</v>
          </cell>
          <cell r="D45">
            <v>2.0254519141196047E-2</v>
          </cell>
          <cell r="E45">
            <v>2.0254519141196047E-2</v>
          </cell>
          <cell r="F45">
            <v>2.0254519141196047E-2</v>
          </cell>
          <cell r="G45">
            <v>2.0254519141196047E-2</v>
          </cell>
          <cell r="H45">
            <v>2.0254519141196047E-2</v>
          </cell>
          <cell r="I45">
            <v>1.1984833170760558</v>
          </cell>
          <cell r="J45" t="str">
            <v>NA</v>
          </cell>
          <cell r="K45" t="str">
            <v>NA</v>
          </cell>
          <cell r="L45" t="str">
            <v>NA</v>
          </cell>
          <cell r="M45" t="str">
            <v>NA</v>
          </cell>
          <cell r="N45" t="str">
            <v>NA</v>
          </cell>
          <cell r="O45" t="str">
            <v>--</v>
          </cell>
          <cell r="P45">
            <v>-0.11640888554193682</v>
          </cell>
          <cell r="Q45" t="str">
            <v>NA</v>
          </cell>
        </row>
        <row r="46">
          <cell r="A46" t="str">
            <v>Mixed Electronics</v>
          </cell>
          <cell r="B46" t="str">
            <v>NA</v>
          </cell>
          <cell r="C46">
            <v>-0.78533171952223768</v>
          </cell>
          <cell r="D46">
            <v>2.0254519141196047E-2</v>
          </cell>
          <cell r="E46">
            <v>2.0254519141196047E-2</v>
          </cell>
          <cell r="F46">
            <v>2.0254519141196047E-2</v>
          </cell>
          <cell r="G46">
            <v>2.0254519141196047E-2</v>
          </cell>
          <cell r="H46">
            <v>2.0254519141196047E-2</v>
          </cell>
          <cell r="I46">
            <v>0.38688541849235814</v>
          </cell>
          <cell r="J46" t="str">
            <v>NA</v>
          </cell>
          <cell r="K46" t="str">
            <v>NA</v>
          </cell>
          <cell r="L46" t="str">
            <v>NA</v>
          </cell>
          <cell r="M46" t="str">
            <v>NA</v>
          </cell>
          <cell r="N46" t="str">
            <v>NA</v>
          </cell>
          <cell r="O46" t="str">
            <v>--</v>
          </cell>
          <cell r="P46">
            <v>-0.11640888554193682</v>
          </cell>
          <cell r="Q46" t="str">
            <v>NA</v>
          </cell>
        </row>
        <row r="47">
          <cell r="A47" t="str">
            <v>Clay Bricks</v>
          </cell>
          <cell r="B47">
            <v>-0.26681148164878588</v>
          </cell>
          <cell r="C47" t="str">
            <v>NA</v>
          </cell>
          <cell r="D47">
            <v>2.0254519141196047E-2</v>
          </cell>
          <cell r="E47">
            <v>2.0254519141196047E-2</v>
          </cell>
          <cell r="F47">
            <v>2.0254519141196047E-2</v>
          </cell>
          <cell r="G47">
            <v>2.0254519141196047E-2</v>
          </cell>
          <cell r="H47">
            <v>2.0254519141196047E-2</v>
          </cell>
          <cell r="I47" t="str">
            <v>NA</v>
          </cell>
          <cell r="J47" t="str">
            <v>NA</v>
          </cell>
          <cell r="K47" t="str">
            <v>NA</v>
          </cell>
          <cell r="L47" t="str">
            <v>NA</v>
          </cell>
          <cell r="M47" t="str">
            <v>NA</v>
          </cell>
          <cell r="N47" t="str">
            <v>NA</v>
          </cell>
          <cell r="O47" t="str">
            <v>--</v>
          </cell>
          <cell r="P47" t="str">
            <v>NA</v>
          </cell>
          <cell r="Q47" t="str">
            <v>NA</v>
          </cell>
        </row>
        <row r="48">
          <cell r="A48" t="str">
            <v>Concrete</v>
          </cell>
          <cell r="B48" t="str">
            <v>NA</v>
          </cell>
          <cell r="C48">
            <v>-7.9915606690990279E-3</v>
          </cell>
          <cell r="D48">
            <v>2.0254519141196047E-2</v>
          </cell>
          <cell r="E48">
            <v>2.0254519141196047E-2</v>
          </cell>
          <cell r="F48">
            <v>2.0254519141196047E-2</v>
          </cell>
          <cell r="G48">
            <v>2.0254519141196047E-2</v>
          </cell>
          <cell r="H48">
            <v>2.0254519141196047E-2</v>
          </cell>
          <cell r="I48" t="str">
            <v>NA</v>
          </cell>
          <cell r="J48" t="str">
            <v>NA</v>
          </cell>
          <cell r="K48" t="str">
            <v>NA</v>
          </cell>
          <cell r="L48" t="str">
            <v>NA</v>
          </cell>
          <cell r="M48" t="str">
            <v>NA</v>
          </cell>
          <cell r="N48" t="str">
            <v>NA</v>
          </cell>
          <cell r="O48" t="str">
            <v>--</v>
          </cell>
          <cell r="P48" t="str">
            <v>NA</v>
          </cell>
          <cell r="Q48" t="str">
            <v>NA</v>
          </cell>
        </row>
        <row r="49">
          <cell r="A49" t="str">
            <v>Fly Ash</v>
          </cell>
          <cell r="B49" t="str">
            <v>NA</v>
          </cell>
          <cell r="C49">
            <v>-0.86528618366060273</v>
          </cell>
          <cell r="D49">
            <v>2.0254519141196047E-2</v>
          </cell>
          <cell r="E49">
            <v>2.0254519141196047E-2</v>
          </cell>
          <cell r="F49">
            <v>2.0254519141196047E-2</v>
          </cell>
          <cell r="G49">
            <v>2.0254519141196047E-2</v>
          </cell>
          <cell r="H49">
            <v>2.0254519141196047E-2</v>
          </cell>
          <cell r="I49" t="str">
            <v>NA</v>
          </cell>
          <cell r="J49" t="str">
            <v>NA</v>
          </cell>
          <cell r="K49" t="str">
            <v>NA</v>
          </cell>
          <cell r="L49" t="str">
            <v>NA</v>
          </cell>
          <cell r="M49" t="str">
            <v>NA</v>
          </cell>
          <cell r="N49" t="str">
            <v>NA</v>
          </cell>
          <cell r="O49" t="str">
            <v>--</v>
          </cell>
          <cell r="P49" t="str">
            <v>NA</v>
          </cell>
          <cell r="Q49" t="str">
            <v>NA</v>
          </cell>
        </row>
        <row r="50">
          <cell r="A50" t="str">
            <v>Tires</v>
          </cell>
          <cell r="B50">
            <v>-4.2988112330745327</v>
          </cell>
          <cell r="C50">
            <v>-0.37630348405859365</v>
          </cell>
          <cell r="D50">
            <v>2.0254519141196047E-2</v>
          </cell>
          <cell r="E50">
            <v>2.0254519141196047E-2</v>
          </cell>
          <cell r="F50">
            <v>2.0254519141196047E-2</v>
          </cell>
          <cell r="G50">
            <v>2.0254519141196047E-2</v>
          </cell>
          <cell r="H50">
            <v>2.0254519141196047E-2</v>
          </cell>
          <cell r="I50">
            <v>0.49981021699866868</v>
          </cell>
          <cell r="J50" t="str">
            <v>NA</v>
          </cell>
          <cell r="K50" t="str">
            <v>NA</v>
          </cell>
          <cell r="L50" t="str">
            <v>NA</v>
          </cell>
          <cell r="M50" t="str">
            <v>NA</v>
          </cell>
          <cell r="N50" t="str">
            <v>NA</v>
          </cell>
          <cell r="O50" t="str">
            <v>--</v>
          </cell>
          <cell r="P50">
            <v>-1.5720084439067941</v>
          </cell>
          <cell r="Q50" t="str">
            <v>NA</v>
          </cell>
        </row>
        <row r="51">
          <cell r="A51" t="str">
            <v>Asphalt Concrete</v>
          </cell>
          <cell r="B51">
            <v>-0.11093650882302269</v>
          </cell>
          <cell r="C51">
            <v>-8.0929830930775618E-2</v>
          </cell>
          <cell r="D51">
            <v>2.0254519141196047E-2</v>
          </cell>
          <cell r="E51">
            <v>2.0254519141196047E-2</v>
          </cell>
          <cell r="F51">
            <v>2.0254519141196047E-2</v>
          </cell>
          <cell r="G51">
            <v>2.0254519141196047E-2</v>
          </cell>
          <cell r="H51">
            <v>2.0254519141196047E-2</v>
          </cell>
          <cell r="I51" t="str">
            <v>NA</v>
          </cell>
          <cell r="J51" t="str">
            <v>NA</v>
          </cell>
          <cell r="K51" t="str">
            <v>NA</v>
          </cell>
          <cell r="L51" t="str">
            <v>NA</v>
          </cell>
          <cell r="M51" t="str">
            <v>NA</v>
          </cell>
          <cell r="N51" t="str">
            <v>NA</v>
          </cell>
          <cell r="O51" t="str">
            <v>--</v>
          </cell>
          <cell r="P51" t="str">
            <v>NA</v>
          </cell>
          <cell r="Q51" t="str">
            <v>NA</v>
          </cell>
        </row>
        <row r="52">
          <cell r="A52" t="str">
            <v>Asphalt Shingles</v>
          </cell>
          <cell r="B52">
            <v>-0.18994168948972495</v>
          </cell>
          <cell r="C52">
            <v>-8.9875346416933649E-2</v>
          </cell>
          <cell r="D52">
            <v>2.0254519141196047E-2</v>
          </cell>
          <cell r="E52">
            <v>2.0254519141196047E-2</v>
          </cell>
          <cell r="F52">
            <v>2.0254519141196047E-2</v>
          </cell>
          <cell r="G52">
            <v>2.0254519141196047E-2</v>
          </cell>
          <cell r="H52">
            <v>2.0254519141196047E-2</v>
          </cell>
          <cell r="I52">
            <v>-0.35461659031794068</v>
          </cell>
          <cell r="J52" t="str">
            <v>NA</v>
          </cell>
          <cell r="K52" t="str">
            <v>NA</v>
          </cell>
          <cell r="L52" t="str">
            <v>NA</v>
          </cell>
          <cell r="M52" t="str">
            <v>NA</v>
          </cell>
          <cell r="N52" t="str">
            <v>NA</v>
          </cell>
          <cell r="O52" t="str">
            <v>--</v>
          </cell>
          <cell r="P52">
            <v>-1.0533599999999996</v>
          </cell>
          <cell r="Q52" t="str">
            <v>NA</v>
          </cell>
        </row>
        <row r="53">
          <cell r="A53" t="str">
            <v>Drywall</v>
          </cell>
          <cell r="B53">
            <v>-0.21543021258138986</v>
          </cell>
          <cell r="C53">
            <v>2.608665626869755E-2</v>
          </cell>
          <cell r="D53">
            <v>-6.1041329359337294E-2</v>
          </cell>
          <cell r="E53">
            <v>-6.1041329359337294E-2</v>
          </cell>
          <cell r="F53">
            <v>-6.1041329359337294E-2</v>
          </cell>
          <cell r="G53">
            <v>-6.1041329359337294E-2</v>
          </cell>
          <cell r="H53">
            <v>-6.1041329359337294E-2</v>
          </cell>
          <cell r="I53" t="str">
            <v>NA</v>
          </cell>
          <cell r="J53" t="str">
            <v>NA</v>
          </cell>
          <cell r="K53" t="str">
            <v>NA</v>
          </cell>
          <cell r="L53" t="str">
            <v>NA</v>
          </cell>
          <cell r="M53" t="str">
            <v>NA</v>
          </cell>
          <cell r="N53" t="str">
            <v>NA</v>
          </cell>
          <cell r="O53" t="str">
            <v>--</v>
          </cell>
          <cell r="P53" t="str">
            <v>NA</v>
          </cell>
          <cell r="Q53" t="str">
            <v>NA</v>
          </cell>
        </row>
        <row r="54">
          <cell r="A54" t="str">
            <v>Fiberglass Insulation</v>
          </cell>
          <cell r="B54">
            <v>-0.37729663011161302</v>
          </cell>
          <cell r="C54" t="str">
            <v>NA</v>
          </cell>
          <cell r="D54">
            <v>2.0254519141196047E-2</v>
          </cell>
          <cell r="E54">
            <v>2.0254519141196047E-2</v>
          </cell>
          <cell r="F54">
            <v>2.0254519141196047E-2</v>
          </cell>
          <cell r="G54">
            <v>2.0254519141196047E-2</v>
          </cell>
          <cell r="H54">
            <v>2.0254519141196047E-2</v>
          </cell>
          <cell r="I54" t="str">
            <v>NA</v>
          </cell>
          <cell r="J54" t="str">
            <v>NA</v>
          </cell>
          <cell r="K54" t="str">
            <v>NA</v>
          </cell>
          <cell r="L54" t="str">
            <v>NA</v>
          </cell>
          <cell r="M54" t="str">
            <v>NA</v>
          </cell>
          <cell r="N54" t="str">
            <v>NA</v>
          </cell>
          <cell r="O54" t="str">
            <v>--</v>
          </cell>
          <cell r="P54" t="str">
            <v>NA</v>
          </cell>
          <cell r="Q54" t="str">
            <v>NA</v>
          </cell>
        </row>
        <row r="55">
          <cell r="A55" t="str">
            <v>Vinyl Flooring</v>
          </cell>
          <cell r="B55">
            <v>-0.58343753572038659</v>
          </cell>
          <cell r="C55" t="str">
            <v>NA</v>
          </cell>
          <cell r="D55">
            <v>2.0254519141196047E-2</v>
          </cell>
          <cell r="E55">
            <v>2.0254519141196047E-2</v>
          </cell>
          <cell r="F55">
            <v>2.0254519141196047E-2</v>
          </cell>
          <cell r="G55">
            <v>2.0254519141196047E-2</v>
          </cell>
          <cell r="H55">
            <v>2.0254519141196047E-2</v>
          </cell>
          <cell r="I55">
            <v>-0.30797451115899921</v>
          </cell>
          <cell r="J55" t="str">
            <v>NA</v>
          </cell>
          <cell r="K55" t="str">
            <v>NA</v>
          </cell>
          <cell r="L55" t="str">
            <v>NA</v>
          </cell>
          <cell r="M55" t="str">
            <v>NA</v>
          </cell>
          <cell r="N55" t="str">
            <v>NA</v>
          </cell>
          <cell r="O55" t="str">
            <v>--</v>
          </cell>
          <cell r="P55">
            <v>-0.59786085237570807</v>
          </cell>
          <cell r="Q55" t="str">
            <v>NA</v>
          </cell>
        </row>
        <row r="56">
          <cell r="A56" t="str">
            <v>Wood Flooring</v>
          </cell>
          <cell r="B56">
            <v>-4.0293982515941265</v>
          </cell>
          <cell r="C56" t="str">
            <v>NA</v>
          </cell>
          <cell r="D56">
            <v>-0.8592610862888036</v>
          </cell>
          <cell r="E56">
            <v>-0.8592610862888036</v>
          </cell>
          <cell r="F56">
            <v>-0.8592610862888036</v>
          </cell>
          <cell r="G56">
            <v>-0.8592610862888036</v>
          </cell>
          <cell r="H56">
            <v>-0.8592610862888036</v>
          </cell>
          <cell r="I56">
            <v>-0.74082170725489027</v>
          </cell>
          <cell r="J56" t="str">
            <v>NA</v>
          </cell>
          <cell r="K56" t="str">
            <v>NA</v>
          </cell>
          <cell r="L56" t="str">
            <v>NA</v>
          </cell>
          <cell r="M56" t="str">
            <v>NA</v>
          </cell>
          <cell r="N56" t="str">
            <v>NA</v>
          </cell>
          <cell r="O56" t="str">
            <v>--</v>
          </cell>
          <cell r="P56">
            <v>-0.82466189531666112</v>
          </cell>
          <cell r="Q56" t="str">
            <v>NA</v>
          </cell>
        </row>
        <row r="57">
          <cell r="A57" t="str">
            <v>Aluminum Ingot</v>
          </cell>
          <cell r="B57">
            <v>-7.4772845674468833</v>
          </cell>
          <cell r="C57">
            <v>-7.2036649178223389</v>
          </cell>
          <cell r="D57">
            <v>2.0254519141196047E-2</v>
          </cell>
          <cell r="E57">
            <v>2.0254519141196047E-2</v>
          </cell>
          <cell r="F57">
            <v>2.0254519141196047E-2</v>
          </cell>
          <cell r="G57">
            <v>2.0254519141196047E-2</v>
          </cell>
          <cell r="H57">
            <v>2.0254519141196047E-2</v>
          </cell>
          <cell r="I57">
            <v>3.4432220545025718E-2</v>
          </cell>
          <cell r="J57" t="str">
            <v>NA</v>
          </cell>
          <cell r="K57" t="str">
            <v>NA</v>
          </cell>
          <cell r="L57" t="str">
            <v>NA</v>
          </cell>
          <cell r="M57" t="str">
            <v>NA</v>
          </cell>
          <cell r="N57" t="str">
            <v>NA</v>
          </cell>
          <cell r="O57" t="str">
            <v>--</v>
          </cell>
          <cell r="P57">
            <v>2.5432810862966629E-2</v>
          </cell>
          <cell r="Q57" t="str">
            <v>NA</v>
          </cell>
        </row>
        <row r="58">
          <cell r="A58" t="str">
            <v>PLA</v>
          </cell>
          <cell r="B58">
            <v>-2.4528916331677815</v>
          </cell>
          <cell r="C58" t="str">
            <v>NA</v>
          </cell>
          <cell r="D58">
            <v>-1.6426151092788039</v>
          </cell>
          <cell r="E58">
            <v>-1.6426151092788039</v>
          </cell>
          <cell r="F58">
            <v>-1.6426151092788039</v>
          </cell>
          <cell r="G58">
            <v>-1.6426151092788039</v>
          </cell>
          <cell r="H58">
            <v>-1.6426151092788039</v>
          </cell>
          <cell r="I58">
            <v>-0.62628943002332815</v>
          </cell>
          <cell r="J58">
            <v>-8.6433593959752336E-2</v>
          </cell>
          <cell r="K58" t="str">
            <v>NA</v>
          </cell>
          <cell r="L58" t="str">
            <v>NA</v>
          </cell>
          <cell r="M58" t="str">
            <v>NA</v>
          </cell>
          <cell r="N58" t="str">
            <v>NA</v>
          </cell>
          <cell r="O58" t="str">
            <v>--</v>
          </cell>
          <cell r="P58">
            <v>-0.6352888397053873</v>
          </cell>
          <cell r="Q58" t="str">
            <v>NA</v>
          </cell>
        </row>
        <row r="59">
          <cell r="A59" t="str">
            <v>LLDPE</v>
          </cell>
          <cell r="B59">
            <v>-1.575798913594386</v>
          </cell>
          <cell r="C59" t="str">
            <v>NA</v>
          </cell>
          <cell r="D59">
            <v>2.0254519141196047E-2</v>
          </cell>
          <cell r="E59">
            <v>2.0254519141196047E-2</v>
          </cell>
          <cell r="F59">
            <v>2.0254519141196047E-2</v>
          </cell>
          <cell r="G59">
            <v>2.0254519141196047E-2</v>
          </cell>
          <cell r="H59">
            <v>2.0254519141196047E-2</v>
          </cell>
          <cell r="I59">
            <v>1.2888799293428685</v>
          </cell>
          <cell r="J59" t="str">
            <v>NA</v>
          </cell>
          <cell r="K59" t="str">
            <v>NA</v>
          </cell>
          <cell r="L59" t="str">
            <v>NA</v>
          </cell>
          <cell r="M59" t="str">
            <v>NA</v>
          </cell>
          <cell r="N59" t="str">
            <v>NA</v>
          </cell>
          <cell r="O59" t="str">
            <v>--</v>
          </cell>
          <cell r="P59">
            <v>-1.5142771506648729</v>
          </cell>
          <cell r="Q59" t="str">
            <v>NA</v>
          </cell>
        </row>
        <row r="60">
          <cell r="A60" t="str">
            <v>PP</v>
          </cell>
          <cell r="B60">
            <v>-1.5248004300239186</v>
          </cell>
          <cell r="C60">
            <v>-0.79374839120334784</v>
          </cell>
          <cell r="D60">
            <v>2.0254519141196047E-2</v>
          </cell>
          <cell r="E60">
            <v>2.0254519141196047E-2</v>
          </cell>
          <cell r="F60">
            <v>2.0254519141196047E-2</v>
          </cell>
          <cell r="G60">
            <v>2.0254519141196047E-2</v>
          </cell>
          <cell r="H60">
            <v>2.0254519141196047E-2</v>
          </cell>
          <cell r="I60">
            <v>1.2887280916660748</v>
          </cell>
          <cell r="J60" t="str">
            <v>NA</v>
          </cell>
          <cell r="K60" t="str">
            <v>NA</v>
          </cell>
          <cell r="L60" t="str">
            <v>NA</v>
          </cell>
          <cell r="M60" t="str">
            <v>NA</v>
          </cell>
          <cell r="N60" t="str">
            <v>NA</v>
          </cell>
          <cell r="O60" t="str">
            <v>--</v>
          </cell>
          <cell r="P60">
            <v>-1.5144289883416666</v>
          </cell>
          <cell r="Q60" t="str">
            <v>NA</v>
          </cell>
        </row>
        <row r="61">
          <cell r="A61" t="str">
            <v>PS</v>
          </cell>
          <cell r="B61">
            <v>-2.4996318935816175</v>
          </cell>
          <cell r="C61" t="str">
            <v>NA</v>
          </cell>
          <cell r="D61">
            <v>2.0254519141196047E-2</v>
          </cell>
          <cell r="E61">
            <v>2.0254519141196047E-2</v>
          </cell>
          <cell r="F61">
            <v>2.0254519141196047E-2</v>
          </cell>
          <cell r="G61">
            <v>2.0254519141196047E-2</v>
          </cell>
          <cell r="H61">
            <v>2.0254519141196047E-2</v>
          </cell>
          <cell r="I61">
            <v>1.651553194272934</v>
          </cell>
          <cell r="J61" t="str">
            <v>NA</v>
          </cell>
          <cell r="K61" t="str">
            <v>NA</v>
          </cell>
          <cell r="L61" t="str">
            <v>NA</v>
          </cell>
          <cell r="M61" t="str">
            <v>NA</v>
          </cell>
          <cell r="N61" t="str">
            <v>NA</v>
          </cell>
          <cell r="O61" t="str">
            <v>--</v>
          </cell>
          <cell r="P61">
            <v>-1.3665390911444755</v>
          </cell>
          <cell r="Q61" t="str">
            <v>NA</v>
          </cell>
        </row>
        <row r="62">
          <cell r="A62" t="str">
            <v>PVC</v>
          </cell>
          <cell r="B62">
            <v>-1.9251482239214053</v>
          </cell>
          <cell r="C62" t="str">
            <v>NA</v>
          </cell>
          <cell r="D62">
            <v>2.0254519141196047E-2</v>
          </cell>
          <cell r="E62">
            <v>2.0254519141196047E-2</v>
          </cell>
          <cell r="F62">
            <v>2.0254519141196047E-2</v>
          </cell>
          <cell r="G62">
            <v>2.0254519141196047E-2</v>
          </cell>
          <cell r="H62">
            <v>2.0254519141196047E-2</v>
          </cell>
          <cell r="I62">
            <v>0.66386324257557927</v>
          </cell>
          <cell r="J62" t="str">
            <v>NA</v>
          </cell>
          <cell r="K62" t="str">
            <v>NA</v>
          </cell>
          <cell r="L62" t="str">
            <v>NA</v>
          </cell>
          <cell r="M62" t="str">
            <v>NA</v>
          </cell>
          <cell r="N62" t="str">
            <v>NA</v>
          </cell>
          <cell r="O62" t="str">
            <v>--</v>
          </cell>
          <cell r="P62">
            <v>-0.59786085237570807</v>
          </cell>
          <cell r="Q62" t="str">
            <v>NA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W recoverabl vs non-recoverab"/>
      <sheetName val="2020-2021 Data"/>
      <sheetName val="2015-2016 Data-2009format"/>
      <sheetName val="2009 Data-longlist"/>
    </sheetNames>
    <sheetDataSet>
      <sheetData sheetId="0" refreshError="1"/>
      <sheetData sheetId="1">
        <row r="5">
          <cell r="F5">
            <v>5.6565699306843423E-3</v>
          </cell>
        </row>
        <row r="6">
          <cell r="C6">
            <v>3.3772109399547711E-5</v>
          </cell>
          <cell r="F6">
            <v>5.4299637652966823E-3</v>
          </cell>
        </row>
        <row r="7">
          <cell r="C7">
            <v>5.2354291541583324E-2</v>
          </cell>
          <cell r="F7">
            <v>4.8139006336055022E-2</v>
          </cell>
        </row>
        <row r="8">
          <cell r="C8">
            <v>1.4816733239426807E-2</v>
          </cell>
          <cell r="F8">
            <v>1.7251352141115107E-2</v>
          </cell>
        </row>
        <row r="9">
          <cell r="C9">
            <v>9.0460541330739943E-4</v>
          </cell>
          <cell r="F9">
            <v>2.1400576253652812E-2</v>
          </cell>
        </row>
        <row r="10">
          <cell r="C10">
            <v>1.7997006876674609E-3</v>
          </cell>
          <cell r="F10">
            <v>1.6110549932059206E-2</v>
          </cell>
        </row>
        <row r="11">
          <cell r="C11">
            <v>7.0302137617690838E-4</v>
          </cell>
          <cell r="F11">
            <v>5.5080918674907918E-4</v>
          </cell>
        </row>
        <row r="12">
          <cell r="C12">
            <v>2.0315493872014211E-2</v>
          </cell>
          <cell r="F12">
            <v>2.194767704406951E-3</v>
          </cell>
        </row>
        <row r="13">
          <cell r="C13">
            <v>6.5805121031813725E-3</v>
          </cell>
          <cell r="F13">
            <v>1.8024710026008906E-2</v>
          </cell>
        </row>
        <row r="15">
          <cell r="C15">
            <v>3.0390614524570111E-3</v>
          </cell>
          <cell r="F15">
            <v>5.9874774158526229E-3</v>
          </cell>
        </row>
        <row r="16">
          <cell r="C16">
            <v>1.1282863875270003E-3</v>
          </cell>
          <cell r="F16">
            <v>4.291009526730092E-3</v>
          </cell>
        </row>
        <row r="17">
          <cell r="C17">
            <v>2.1044112126831307E-3</v>
          </cell>
          <cell r="F17">
            <v>3.7231530464102114E-4</v>
          </cell>
        </row>
        <row r="18">
          <cell r="C18">
            <v>2.211046848909071E-3</v>
          </cell>
          <cell r="F18">
            <v>1.2539306108647705E-2</v>
          </cell>
        </row>
        <row r="19">
          <cell r="C19">
            <v>2.2027037608114212E-4</v>
          </cell>
          <cell r="F19">
            <v>3.1804569079208617E-2</v>
          </cell>
        </row>
        <row r="20">
          <cell r="C20">
            <v>1.7748290098784706E-2</v>
          </cell>
          <cell r="F20">
            <v>9.8401095388091255E-3</v>
          </cell>
        </row>
        <row r="21">
          <cell r="C21">
            <v>3.4189268371620216E-2</v>
          </cell>
          <cell r="F21">
            <v>2.7173973084349814E-3</v>
          </cell>
        </row>
        <row r="22">
          <cell r="C22">
            <v>8.6388711753205439E-3</v>
          </cell>
          <cell r="F22">
            <v>5.2160154615865529E-3</v>
          </cell>
        </row>
        <row r="23">
          <cell r="F23">
            <v>1.7454745077322607E-2</v>
          </cell>
        </row>
        <row r="24">
          <cell r="F24">
            <v>1.0673747074740305E-4</v>
          </cell>
        </row>
        <row r="25">
          <cell r="C25">
            <v>6.8638588421606438E-3</v>
          </cell>
          <cell r="F25">
            <v>4.1713308602015116E-3</v>
          </cell>
        </row>
        <row r="26">
          <cell r="C26">
            <v>3.7516656732700317E-3</v>
          </cell>
          <cell r="F26">
            <v>1.2221346277746105E-2</v>
          </cell>
        </row>
        <row r="27">
          <cell r="C27">
            <v>1.8045418433811108E-3</v>
          </cell>
        </row>
        <row r="28">
          <cell r="C28">
            <v>2.7188891978681415E-3</v>
          </cell>
          <cell r="F28">
            <v>1.5169299771382507E-3</v>
          </cell>
        </row>
        <row r="29">
          <cell r="C29">
            <v>2.0186450656764407E-3</v>
          </cell>
          <cell r="F29">
            <v>1.4451407588355807E-3</v>
          </cell>
        </row>
        <row r="30">
          <cell r="C30">
            <v>9.0607841420288237E-6</v>
          </cell>
          <cell r="F30">
            <v>0</v>
          </cell>
        </row>
        <row r="31">
          <cell r="C31">
            <v>1.6145558020065406E-5</v>
          </cell>
          <cell r="F31">
            <v>1.8076750008171407E-4</v>
          </cell>
        </row>
        <row r="32">
          <cell r="C32">
            <v>7.3236413779418832E-3</v>
          </cell>
          <cell r="F32">
            <v>0</v>
          </cell>
        </row>
        <row r="33">
          <cell r="C33">
            <v>1.0211362482505104E-3</v>
          </cell>
          <cell r="F33">
            <v>1.2697801736120005E-4</v>
          </cell>
        </row>
        <row r="34">
          <cell r="C34">
            <v>6.8858319616636734E-3</v>
          </cell>
          <cell r="F34">
            <v>3.2628431866840214E-4</v>
          </cell>
        </row>
        <row r="35">
          <cell r="C35">
            <v>5.6553983975455024E-3</v>
          </cell>
          <cell r="F35">
            <v>9.1728796280595739E-4</v>
          </cell>
        </row>
        <row r="36">
          <cell r="C36">
            <v>2.569173079617671E-4</v>
          </cell>
          <cell r="F36">
            <v>1.9452741614671309E-4</v>
          </cell>
        </row>
        <row r="37">
          <cell r="C37">
            <v>4.1516505025529218E-3</v>
          </cell>
          <cell r="F37">
            <v>3.5011331663316016E-4</v>
          </cell>
        </row>
        <row r="38">
          <cell r="C38">
            <v>2.3503370932234209E-2</v>
          </cell>
          <cell r="F38">
            <v>2.7973096610962914E-3</v>
          </cell>
        </row>
        <row r="39">
          <cell r="C39">
            <v>4.8771995798675217E-3</v>
          </cell>
          <cell r="F39">
            <v>2.376013854794631E-2</v>
          </cell>
        </row>
        <row r="40">
          <cell r="C40">
            <v>9.7136003144480845E-4</v>
          </cell>
          <cell r="F40">
            <v>1.1901283476209504E-2</v>
          </cell>
        </row>
        <row r="41">
          <cell r="C41">
            <v>1.8177498284614908E-3</v>
          </cell>
          <cell r="F41">
            <v>2.6993167596910611E-3</v>
          </cell>
        </row>
        <row r="42">
          <cell r="F42">
            <v>4.4724008542529415E-3</v>
          </cell>
        </row>
        <row r="43">
          <cell r="C43">
            <v>1.1197773738437805E-5</v>
          </cell>
          <cell r="F43">
            <v>1.3127690162502205E-2</v>
          </cell>
        </row>
        <row r="44">
          <cell r="C44">
            <v>4.6317664908676123E-5</v>
          </cell>
          <cell r="F44">
            <v>9.5541020448528229E-3</v>
          </cell>
        </row>
        <row r="45">
          <cell r="C45">
            <v>1.2627215456036006E-5</v>
          </cell>
          <cell r="F45">
            <v>9.8962369445200547E-4</v>
          </cell>
        </row>
        <row r="46">
          <cell r="C46">
            <v>1.0317979612059803E-6</v>
          </cell>
        </row>
        <row r="47">
          <cell r="C47">
            <v>1.8589832632050006E-5</v>
          </cell>
          <cell r="F47">
            <v>2.118080903772081E-5</v>
          </cell>
        </row>
        <row r="48">
          <cell r="C48">
            <v>1.5913467639989609E-4</v>
          </cell>
          <cell r="F48">
            <v>4.8744626557734121E-5</v>
          </cell>
        </row>
        <row r="49">
          <cell r="C49">
            <v>1.1601115944689405E-2</v>
          </cell>
          <cell r="F49">
            <v>1.4648399402411106E-4</v>
          </cell>
        </row>
        <row r="50">
          <cell r="C50">
            <v>7.3029200712825532E-5</v>
          </cell>
          <cell r="F50">
            <v>3.1429534524418915E-5</v>
          </cell>
        </row>
        <row r="51">
          <cell r="C51">
            <v>1.2818754110083706E-2</v>
          </cell>
          <cell r="F51">
            <v>9.4716906851310143E-4</v>
          </cell>
        </row>
        <row r="52">
          <cell r="C52">
            <v>4.2959737359187017E-3</v>
          </cell>
          <cell r="F52">
            <v>7.2363967680742026E-5</v>
          </cell>
        </row>
        <row r="53">
          <cell r="C53">
            <v>1.8613110778154508E-2</v>
          </cell>
          <cell r="F53">
            <v>6.5470124564744229E-5</v>
          </cell>
        </row>
        <row r="54">
          <cell r="C54">
            <v>1.0025278906719105E-2</v>
          </cell>
          <cell r="F54">
            <v>1.0492523863569404E-3</v>
          </cell>
        </row>
        <row r="55">
          <cell r="F55">
            <v>1.0376693375083305E-5</v>
          </cell>
        </row>
        <row r="56">
          <cell r="C56">
            <v>9.8915010975540955E-3</v>
          </cell>
          <cell r="F56">
            <v>0</v>
          </cell>
        </row>
        <row r="57">
          <cell r="C57">
            <v>4.1073542727171715E-3</v>
          </cell>
          <cell r="F57">
            <v>1.0366110585368803E-4</v>
          </cell>
        </row>
        <row r="58">
          <cell r="C58">
            <v>3.1787320405966013E-3</v>
          </cell>
          <cell r="F58">
            <v>1.4593069350366206E-4</v>
          </cell>
        </row>
        <row r="59">
          <cell r="C59">
            <v>1.4042041238445505E-3</v>
          </cell>
          <cell r="F59">
            <v>3.6871878123316619E-4</v>
          </cell>
        </row>
        <row r="60">
          <cell r="C60">
            <v>1.6751584755913906E-3</v>
          </cell>
          <cell r="F60">
            <v>1.1597844878064705E-4</v>
          </cell>
        </row>
        <row r="61">
          <cell r="C61">
            <v>2.5917750239944411E-3</v>
          </cell>
          <cell r="F61">
            <v>3.5723474531687219E-4</v>
          </cell>
        </row>
        <row r="62">
          <cell r="F62">
            <v>1.3307486948791605E-4</v>
          </cell>
        </row>
        <row r="63">
          <cell r="C63">
            <v>3.6828573394456316E-3</v>
          </cell>
          <cell r="F63">
            <v>0</v>
          </cell>
        </row>
        <row r="64">
          <cell r="C64">
            <v>1.9594037144108909E-3</v>
          </cell>
          <cell r="F64">
            <v>7.9418449000254726E-6</v>
          </cell>
        </row>
        <row r="65">
          <cell r="C65">
            <v>6.3675720935275828E-4</v>
          </cell>
          <cell r="F65">
            <v>4.8744260881010418E-5</v>
          </cell>
        </row>
        <row r="66">
          <cell r="C66">
            <v>2.284762967157951E-3</v>
          </cell>
          <cell r="F66">
            <v>6.6510402922726229E-5</v>
          </cell>
        </row>
        <row r="67">
          <cell r="C67">
            <v>4.2437619924459722E-3</v>
          </cell>
          <cell r="F67">
            <v>0</v>
          </cell>
        </row>
        <row r="68">
          <cell r="C68">
            <v>1.6699522112495209E-4</v>
          </cell>
          <cell r="F68">
            <v>4.2467867793894516E-4</v>
          </cell>
        </row>
        <row r="69">
          <cell r="C69">
            <v>2.5780836650746513E-3</v>
          </cell>
          <cell r="F69">
            <v>0</v>
          </cell>
        </row>
        <row r="70">
          <cell r="C70">
            <v>3.3051622955409511E-2</v>
          </cell>
          <cell r="F70">
            <v>8.6952340254028235E-3</v>
          </cell>
        </row>
        <row r="71">
          <cell r="C71">
            <v>2.6472125856570512E-2</v>
          </cell>
          <cell r="F71">
            <v>3.0117097511771813E-5</v>
          </cell>
        </row>
        <row r="72">
          <cell r="F72">
            <v>1.3765489795475707E-3</v>
          </cell>
        </row>
        <row r="73">
          <cell r="C73">
            <v>6.3797435794898327E-2</v>
          </cell>
          <cell r="F73">
            <v>2.1425147254724211E-4</v>
          </cell>
        </row>
        <row r="74">
          <cell r="C74">
            <v>4.755176265314412E-2</v>
          </cell>
          <cell r="F74">
            <v>2.2287617707643708E-3</v>
          </cell>
        </row>
        <row r="75">
          <cell r="C75">
            <v>2.0769766119466709E-2</v>
          </cell>
          <cell r="F75">
            <v>5.9682565748498827E-4</v>
          </cell>
        </row>
        <row r="76">
          <cell r="C76">
            <v>4.5364417540464915E-3</v>
          </cell>
        </row>
        <row r="77">
          <cell r="C77">
            <v>2.506266601296181E-2</v>
          </cell>
          <cell r="F77">
            <v>3.0537511254176114E-2</v>
          </cell>
        </row>
        <row r="78">
          <cell r="C78">
            <v>1.0825537077638805E-2</v>
          </cell>
          <cell r="F78">
            <v>2.9839923357880812E-4</v>
          </cell>
        </row>
        <row r="79">
          <cell r="C79">
            <v>4.753342983212662E-2</v>
          </cell>
          <cell r="F79">
            <v>7.8594656425519545E-5</v>
          </cell>
        </row>
        <row r="80">
          <cell r="C80">
            <v>4.2162371091678918E-4</v>
          </cell>
          <cell r="F80">
            <v>1.0227051969215506E-2</v>
          </cell>
        </row>
        <row r="81">
          <cell r="C81">
            <v>2.2470457414009611E-3</v>
          </cell>
          <cell r="F81">
            <v>1.8445039908630708E-3</v>
          </cell>
        </row>
        <row r="82">
          <cell r="C82">
            <v>5.0850299945498128E-3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64"/>
  <sheetViews>
    <sheetView workbookViewId="0">
      <selection activeCell="E27" sqref="E27"/>
    </sheetView>
  </sheetViews>
  <sheetFormatPr defaultRowHeight="15" x14ac:dyDescent="0.25"/>
  <cols>
    <col min="1" max="1" width="3.7109375" customWidth="1"/>
    <col min="2" max="2" width="22.5703125" customWidth="1"/>
  </cols>
  <sheetData>
    <row r="2" spans="2:9" ht="15.75" thickBot="1" x14ac:dyDescent="0.3">
      <c r="B2" s="1" t="s">
        <v>101</v>
      </c>
      <c r="C2" s="2"/>
      <c r="D2" s="2"/>
      <c r="E2" s="2"/>
      <c r="F2" s="2"/>
      <c r="G2" s="2"/>
      <c r="I2" s="3"/>
    </row>
    <row r="3" spans="2:9" ht="73.5" x14ac:dyDescent="0.25">
      <c r="B3" s="4" t="s">
        <v>0</v>
      </c>
      <c r="C3" s="5" t="s">
        <v>105</v>
      </c>
      <c r="D3" s="6" t="s">
        <v>106</v>
      </c>
      <c r="E3" s="7" t="s">
        <v>107</v>
      </c>
      <c r="F3" s="7" t="s">
        <v>108</v>
      </c>
      <c r="G3" s="7" t="s">
        <v>109</v>
      </c>
      <c r="H3" s="7" t="s">
        <v>110</v>
      </c>
      <c r="I3" s="8" t="s">
        <v>111</v>
      </c>
    </row>
    <row r="4" spans="2:9" x14ac:dyDescent="0.25">
      <c r="B4" s="9" t="s">
        <v>1</v>
      </c>
      <c r="C4" s="58">
        <f ca="1">IFERROR(-D4,"NA")</f>
        <v>5.5752083160829438</v>
      </c>
      <c r="D4" s="10">
        <f ca="1">+VLOOKUP($E4,'[2]Summary Data'!$A$2:$Q$62,2,FALSE)</f>
        <v>-5.5752083160829438</v>
      </c>
      <c r="E4" s="10">
        <f ca="1">+VLOOKUP($E4,'[2]Summary Data'!$A$2:$Q$62,3,FALSE)</f>
        <v>-3.1353369086789917</v>
      </c>
      <c r="F4" s="10">
        <f ca="1">+VLOOKUP($E4,'[2]Summary Data'!$A$2:$Q$62,4,FALSE)</f>
        <v>0.18162984857485934</v>
      </c>
      <c r="G4" s="10">
        <f ca="1">+VLOOKUP($E4,'[2]Summary Data'!$A$2:$Q$62,9,FALSE)</f>
        <v>-0.48903030248074875</v>
      </c>
      <c r="H4" s="10" t="str">
        <f ca="1">+VLOOKUP($E4,'[2]Summary Data'!$A$2:$Q$62,10,FALSE)</f>
        <v>NA</v>
      </c>
      <c r="I4" s="11" t="s">
        <v>2</v>
      </c>
    </row>
    <row r="5" spans="2:9" x14ac:dyDescent="0.25">
      <c r="B5" s="59" t="s">
        <v>112</v>
      </c>
      <c r="C5" s="12">
        <f ca="1">IFERROR(-D5,"NA")</f>
        <v>8.5662288958060273</v>
      </c>
      <c r="D5" s="10">
        <f ca="1">+VLOOKUP($E5,'[2]Summary Data'!$A$2:$Q$62,2,FALSE)</f>
        <v>-8.5662288958060273</v>
      </c>
      <c r="E5" s="10">
        <f ca="1">+VLOOKUP($E5,'[2]Summary Data'!$A$2:$Q$62,3,FALSE)</f>
        <v>-3.0696999395965698</v>
      </c>
      <c r="F5" s="10">
        <f ca="1">+VLOOKUP($E5,'[2]Summary Data'!$A$2:$Q$62,4,FALSE)</f>
        <v>-0.42684420939886758</v>
      </c>
      <c r="G5" s="10">
        <f ca="1">+VLOOKUP($E5,'[2]Summary Data'!$A$2:$Q$62,9,FALSE)</f>
        <v>-0.3535151759422549</v>
      </c>
      <c r="H5" s="10" t="str">
        <f ca="1">+VLOOKUP($E5,'[2]Summary Data'!$A$2:$Q$62,10,FALSE)</f>
        <v>NA</v>
      </c>
      <c r="I5" s="11" t="s">
        <v>2</v>
      </c>
    </row>
    <row r="6" spans="2:9" x14ac:dyDescent="0.25">
      <c r="B6" s="13" t="s">
        <v>3</v>
      </c>
      <c r="C6" s="12">
        <f t="shared" ref="C6:C64" ca="1" si="0">IFERROR(-D6,"NA")</f>
        <v>4.6772365260279951</v>
      </c>
      <c r="D6" s="10">
        <f ca="1">+VLOOKUP($E6,'[2]Summary Data'!$A$2:$Q$62,2,FALSE)</f>
        <v>-4.6772365260279951</v>
      </c>
      <c r="E6" s="10">
        <f ca="1">+VLOOKUP($E6,'[2]Summary Data'!$A$2:$Q$62,3,FALSE)</f>
        <v>-2.70827152821093</v>
      </c>
      <c r="F6" s="10">
        <f ca="1">+VLOOKUP($E6,'[2]Summary Data'!$A$2:$Q$62,4,FALSE)</f>
        <v>-0.84613881483919107</v>
      </c>
      <c r="G6" s="10">
        <f ca="1">+VLOOKUP($E6,'[2]Summary Data'!$A$2:$Q$62,9,FALSE)</f>
        <v>-0.55788868890675092</v>
      </c>
      <c r="H6" s="10" t="str">
        <f ca="1">+VLOOKUP($E6,'[2]Summary Data'!$A$2:$Q$62,10,FALSE)</f>
        <v>NA</v>
      </c>
      <c r="I6" s="11" t="s">
        <v>2</v>
      </c>
    </row>
    <row r="7" spans="2:9" x14ac:dyDescent="0.25">
      <c r="B7" s="13" t="s">
        <v>4</v>
      </c>
      <c r="C7" s="12">
        <f t="shared" ca="1" si="0"/>
        <v>7.9489589921669603</v>
      </c>
      <c r="D7" s="10">
        <f ca="1">+VLOOKUP($E7,'[2]Summary Data'!$A$2:$Q$62,2,FALSE)</f>
        <v>-7.9489589921669603</v>
      </c>
      <c r="E7" s="10">
        <f ca="1">+VLOOKUP($E7,'[2]Summary Data'!$A$2:$Q$62,3,FALSE)</f>
        <v>-2.8637458899895774</v>
      </c>
      <c r="F7" s="10">
        <f ca="1">+VLOOKUP($E7,'[2]Summary Data'!$A$2:$Q$62,4,FALSE)</f>
        <v>1.1338746968208027</v>
      </c>
      <c r="G7" s="10">
        <f ca="1">+VLOOKUP($E7,'[2]Summary Data'!$A$2:$Q$62,9,FALSE)</f>
        <v>-0.47058202475029831</v>
      </c>
      <c r="H7" s="10" t="str">
        <f ca="1">+VLOOKUP($E7,'[2]Summary Data'!$A$2:$Q$62,10,FALSE)</f>
        <v>NA</v>
      </c>
      <c r="I7" s="11" t="s">
        <v>2</v>
      </c>
    </row>
    <row r="8" spans="2:9" x14ac:dyDescent="0.25">
      <c r="B8" s="13" t="s">
        <v>113</v>
      </c>
      <c r="C8" s="12">
        <f t="shared" ca="1" si="0"/>
        <v>6.1650826358897923</v>
      </c>
      <c r="D8" s="10">
        <f ca="1">+VLOOKUP($E8,'[2]Summary Data'!$A$2:$Q$62,2,FALSE)</f>
        <v>-6.1650826358897923</v>
      </c>
      <c r="E8" s="10">
        <f ca="1">+VLOOKUP($E8,'[2]Summary Data'!$A$2:$Q$62,3,FALSE)</f>
        <v>-2.6222802143476724</v>
      </c>
      <c r="F8" s="10">
        <f ca="1">+VLOOKUP($E8,'[2]Summary Data'!$A$2:$Q$62,4,FALSE)</f>
        <v>-0.84613881483919107</v>
      </c>
      <c r="G8" s="10">
        <f ca="1">+VLOOKUP($E8,'[2]Summary Data'!$A$2:$Q$62,9,FALSE)</f>
        <v>-0.55788868890675092</v>
      </c>
      <c r="H8" s="10" t="str">
        <f ca="1">+VLOOKUP($E8,'[2]Summary Data'!$A$2:$Q$62,10,FALSE)</f>
        <v>NA</v>
      </c>
      <c r="I8" s="11" t="s">
        <v>2</v>
      </c>
    </row>
    <row r="9" spans="2:9" x14ac:dyDescent="0.25">
      <c r="B9" s="13" t="s">
        <v>114</v>
      </c>
      <c r="C9" s="12">
        <f t="shared" ca="1" si="0"/>
        <v>9.0237639267157572</v>
      </c>
      <c r="D9" s="10">
        <f ca="1">+VLOOKUP($E9,'[2]Summary Data'!$A$2:$Q$62,2,FALSE)</f>
        <v>-9.0237639267157572</v>
      </c>
      <c r="E9" s="10">
        <f ca="1">+VLOOKUP($E9,'[2]Summary Data'!$A$2:$Q$62,3,FALSE)</f>
        <v>-3.1044786327343226</v>
      </c>
      <c r="F9" s="10">
        <f ca="1">+VLOOKUP($E9,'[2]Summary Data'!$A$2:$Q$62,4,FALSE)</f>
        <v>1.1338746968208027</v>
      </c>
      <c r="G9" s="10">
        <f ca="1">+VLOOKUP($E9,'[2]Summary Data'!$A$2:$Q$62,9,FALSE)</f>
        <v>-0.47058202475029831</v>
      </c>
      <c r="H9" s="10" t="str">
        <f ca="1">+VLOOKUP($E9,'[2]Summary Data'!$A$2:$Q$62,10,FALSE)</f>
        <v>NA</v>
      </c>
      <c r="I9" s="11" t="s">
        <v>2</v>
      </c>
    </row>
    <row r="10" spans="2:9" x14ac:dyDescent="0.25">
      <c r="B10" s="9" t="s">
        <v>5</v>
      </c>
      <c r="C10" s="12">
        <f t="shared" ca="1" si="0"/>
        <v>6.0737268680644059</v>
      </c>
      <c r="D10" s="10">
        <f ca="1">+VLOOKUP($E10,'[2]Summary Data'!$A$2:$Q$62,2,FALSE)</f>
        <v>-6.0737268680644059</v>
      </c>
      <c r="E10" s="10">
        <f ca="1">+VLOOKUP($E10,'[2]Summary Data'!$A$2:$Q$62,3,FALSE)</f>
        <v>-3.5455235990647034</v>
      </c>
      <c r="F10" s="10">
        <f ca="1">+VLOOKUP($E10,'[2]Summary Data'!$A$2:$Q$62,4,FALSE)</f>
        <v>7.470296200674445E-2</v>
      </c>
      <c r="G10" s="10">
        <f ca="1">+VLOOKUP($E10,'[2]Summary Data'!$A$2:$Q$62,9,FALSE)</f>
        <v>-0.49102544955381977</v>
      </c>
      <c r="H10" s="10" t="str">
        <f ca="1">+VLOOKUP($E10,'[2]Summary Data'!$A$2:$Q$62,10,FALSE)</f>
        <v>NA</v>
      </c>
      <c r="I10" s="11" t="s">
        <v>2</v>
      </c>
    </row>
    <row r="11" spans="2:9" x14ac:dyDescent="0.25">
      <c r="B11" s="9" t="s">
        <v>115</v>
      </c>
      <c r="C11" s="12">
        <f t="shared" ca="1" si="0"/>
        <v>6.000101956994377</v>
      </c>
      <c r="D11" s="10">
        <f ca="1">+VLOOKUP($E11,'[2]Summary Data'!$A$2:$Q$62,2,FALSE)</f>
        <v>-6.000101956994377</v>
      </c>
      <c r="E11" s="10">
        <f ca="1">+VLOOKUP($E11,'[2]Summary Data'!$A$2:$Q$62,3,FALSE)</f>
        <v>-3.5455235990647034</v>
      </c>
      <c r="F11" s="10">
        <f ca="1">+VLOOKUP($E11,'[2]Summary Data'!$A$2:$Q$62,4,FALSE)</f>
        <v>1.5061573769341717E-2</v>
      </c>
      <c r="G11" s="10">
        <f ca="1">+VLOOKUP($E11,'[2]Summary Data'!$A$2:$Q$62,9,FALSE)</f>
        <v>-0.48873345982261684</v>
      </c>
      <c r="H11" s="10" t="str">
        <f ca="1">+VLOOKUP($E11,'[2]Summary Data'!$A$2:$Q$62,10,FALSE)</f>
        <v>NA</v>
      </c>
      <c r="I11" s="11" t="s">
        <v>2</v>
      </c>
    </row>
    <row r="12" spans="2:9" x14ac:dyDescent="0.25">
      <c r="B12" s="9" t="s">
        <v>116</v>
      </c>
      <c r="C12" s="12">
        <f t="shared" ca="1" si="0"/>
        <v>7.3654269057836412</v>
      </c>
      <c r="D12" s="10">
        <f ca="1">+VLOOKUP($E12,'[2]Summary Data'!$A$2:$Q$62,2,FALSE)</f>
        <v>-7.3654269057836412</v>
      </c>
      <c r="E12" s="10">
        <f ca="1">+VLOOKUP($E12,'[2]Summary Data'!$A$2:$Q$62,3,FALSE)</f>
        <v>-3.5796025767975275</v>
      </c>
      <c r="F12" s="10">
        <f ca="1">+VLOOKUP($E12,'[2]Summary Data'!$A$2:$Q$62,4,FALSE)</f>
        <v>0.11358720066488817</v>
      </c>
      <c r="G12" s="10">
        <f ca="1">+VLOOKUP($E12,'[2]Summary Data'!$A$2:$Q$62,9,FALSE)</f>
        <v>-0.44769477253878021</v>
      </c>
      <c r="H12" s="10" t="str">
        <f ca="1">+VLOOKUP($E12,'[2]Summary Data'!$A$2:$Q$62,10,FALSE)</f>
        <v>NA</v>
      </c>
      <c r="I12" s="11" t="s">
        <v>2</v>
      </c>
    </row>
    <row r="13" spans="2:9" x14ac:dyDescent="0.25">
      <c r="B13" s="9" t="s">
        <v>6</v>
      </c>
      <c r="C13" s="12">
        <f t="shared" ca="1" si="0"/>
        <v>3.6597480795437827</v>
      </c>
      <c r="D13" s="10">
        <f ca="1">+VLOOKUP($E13,'[2]Summary Data'!$A$2:$Q$62,2,FALSE)</f>
        <v>-3.6597480795437827</v>
      </c>
      <c r="E13" s="14" t="str">
        <f ca="1">+VLOOKUP($E13,'[2]Summary Data'!$A$2:$Q$62,3,FALSE)</f>
        <v>NA</v>
      </c>
      <c r="F13" s="10">
        <f ca="1">+VLOOKUP($E13,'[2]Summary Data'!$A$2:$Q$62,4,FALSE)</f>
        <v>0.49749760642252011</v>
      </c>
      <c r="G13" s="10">
        <f ca="1">+VLOOKUP($E13,'[2]Summary Data'!$A$2:$Q$62,9,FALSE)</f>
        <v>-0.13426157065196354</v>
      </c>
      <c r="H13" s="10">
        <f ca="1">+VLOOKUP($E13,'[2]Summary Data'!$A$2:$Q$62,10,FALSE)</f>
        <v>-0.11558502792840858</v>
      </c>
      <c r="I13" s="11">
        <f ca="1">(IF(AND('[2]Analysis Inputs'!$N$154=1,'[2]Analysis Inputs'!$N$164=1),VLOOKUP($E13,'[2]Summary Data'!$A$1:$Q$62,11,FALSE), IF(AND('[2]Analysis Inputs'!$N$154=1,'[2]Analysis Inputs'!$N$164=2),VLOOKUP($E13,'[2]Summary Data'!$A$1:$Q$62,12, FALSE), IF(AND('[2]Analysis Inputs'!$N$154=2,'[2]Analysis Inputs'!$N$164=1),VLOOKUP($E13,'[2]Summary Data'!$A$1:$Q$62,13,FALSE), IF(AND('[2]Analysis Inputs'!$N$154=2,'[2]Analysis Inputs'!$N$164=2),VLOOKUP($E13,'[2]Summary Data'!$A$1:$Q$62,14,FALSE), 0)))))</f>
        <v>-4.166706810201283E-2</v>
      </c>
    </row>
    <row r="14" spans="2:9" x14ac:dyDescent="0.25">
      <c r="B14" s="9" t="s">
        <v>117</v>
      </c>
      <c r="C14" s="12">
        <f t="shared" ca="1" si="0"/>
        <v>0.76105208909505295</v>
      </c>
      <c r="D14" s="10">
        <f ca="1">+VLOOKUP($E14,'[2]Summary Data'!$A$2:$Q$62,2,FALSE)</f>
        <v>-0.76105208909505295</v>
      </c>
      <c r="E14" s="10" t="str">
        <f ca="1">+VLOOKUP($E14,'[2]Summary Data'!$A$2:$Q$62,3,FALSE)</f>
        <v>NA</v>
      </c>
      <c r="F14" s="10">
        <f ca="1">+VLOOKUP($E14,'[2]Summary Data'!$A$2:$Q$62,4,FALSE)</f>
        <v>0.49749760642252011</v>
      </c>
      <c r="G14" s="10">
        <f ca="1">+VLOOKUP($E14,'[2]Summary Data'!$A$2:$Q$62,9,FALSE)</f>
        <v>-0.13426157065196354</v>
      </c>
      <c r="H14" s="10">
        <f ca="1">+VLOOKUP($E14,'[2]Summary Data'!$A$2:$Q$62,10,FALSE)</f>
        <v>-0.11558502792840858</v>
      </c>
      <c r="I14" s="11">
        <f ca="1">(IF(AND('[2]Analysis Inputs'!$N$154=1,'[2]Analysis Inputs'!$N$164=1),VLOOKUP($E14,'[2]Summary Data'!$A$1:$Q$62,11,FALSE), IF(AND('[2]Analysis Inputs'!$N$154=1,'[2]Analysis Inputs'!$N$164=2),VLOOKUP($E14,'[2]Summary Data'!$A$1:$Q$62,12, FALSE), IF(AND('[2]Analysis Inputs'!$N$154=2,'[2]Analysis Inputs'!$N$164=1),VLOOKUP($E14,'[2]Summary Data'!$A$1:$Q$62,13,FALSE), IF(AND('[2]Analysis Inputs'!$N$154=2,'[2]Analysis Inputs'!$N$164=2),VLOOKUP($E14,'[2]Summary Data'!$A$1:$Q$62,14,FALSE), 0)))))</f>
        <v>-4.166706810201283E-2</v>
      </c>
    </row>
    <row r="15" spans="2:9" x14ac:dyDescent="0.25">
      <c r="B15" s="9" t="s">
        <v>118</v>
      </c>
      <c r="C15" s="12">
        <f t="shared" ca="1" si="0"/>
        <v>15.102290225561314</v>
      </c>
      <c r="D15" s="10">
        <f ca="1">+VLOOKUP($E15,'[2]Summary Data'!$A$2:$Q$62,2,FALSE)</f>
        <v>-15.102290225561314</v>
      </c>
      <c r="E15" s="10" t="str">
        <f ca="1">+VLOOKUP($E15,'[2]Summary Data'!$A$2:$Q$62,3,FALSE)</f>
        <v>NA</v>
      </c>
      <c r="F15" s="10">
        <f ca="1">+VLOOKUP($E15,'[2]Summary Data'!$A$2:$Q$62,4,FALSE)</f>
        <v>0.49749760642252011</v>
      </c>
      <c r="G15" s="10">
        <f ca="1">+VLOOKUP($E15,'[2]Summary Data'!$A$2:$Q$62,9,FALSE)</f>
        <v>-0.13426157065196354</v>
      </c>
      <c r="H15" s="10">
        <f ca="1">+VLOOKUP($E15,'[2]Summary Data'!$A$2:$Q$62,10,FALSE)</f>
        <v>-0.11558502792840858</v>
      </c>
      <c r="I15" s="11">
        <f ca="1">(IF(AND('[2]Analysis Inputs'!$N$154=1,'[2]Analysis Inputs'!$N$164=1),VLOOKUP($E15,'[2]Summary Data'!$A$1:$Q$62,11,FALSE), IF(AND('[2]Analysis Inputs'!$N$154=1,'[2]Analysis Inputs'!$N$164=2),VLOOKUP($E15,'[2]Summary Data'!$A$1:$Q$62,12, FALSE), IF(AND('[2]Analysis Inputs'!$N$154=2,'[2]Analysis Inputs'!$N$164=1),VLOOKUP($E15,'[2]Summary Data'!$A$1:$Q$62,13,FALSE), IF(AND('[2]Analysis Inputs'!$N$154=2,'[2]Analysis Inputs'!$N$164=2),VLOOKUP($E15,'[2]Summary Data'!$A$1:$Q$62,14,FALSE), 0)))))</f>
        <v>-4.166706810201283E-2</v>
      </c>
    </row>
    <row r="16" spans="2:9" x14ac:dyDescent="0.25">
      <c r="B16" s="9" t="s">
        <v>119</v>
      </c>
      <c r="C16" s="12">
        <f t="shared" ca="1" si="0"/>
        <v>30.086331335537999</v>
      </c>
      <c r="D16" s="10">
        <f ca="1">+VLOOKUP($E16,'[2]Summary Data'!$A$2:$Q$62,2,FALSE)</f>
        <v>-30.086331335537999</v>
      </c>
      <c r="E16" s="10" t="str">
        <f ca="1">+VLOOKUP($E16,'[2]Summary Data'!$A$2:$Q$62,3,FALSE)</f>
        <v>NA</v>
      </c>
      <c r="F16" s="10">
        <f ca="1">+VLOOKUP($E16,'[2]Summary Data'!$A$2:$Q$62,4,FALSE)</f>
        <v>0.49749760642252011</v>
      </c>
      <c r="G16" s="10">
        <f ca="1">+VLOOKUP($E16,'[2]Summary Data'!$A$2:$Q$62,9,FALSE)</f>
        <v>-0.13426157065196354</v>
      </c>
      <c r="H16" s="10">
        <f ca="1">+VLOOKUP($E16,'[2]Summary Data'!$A$2:$Q$62,10,FALSE)</f>
        <v>-0.11558502792840858</v>
      </c>
      <c r="I16" s="11">
        <f ca="1">(IF(AND('[2]Analysis Inputs'!$N$154=1,'[2]Analysis Inputs'!$N$164=1),VLOOKUP($E16,'[2]Summary Data'!$A$1:$Q$62,11,FALSE), IF(AND('[2]Analysis Inputs'!$N$154=1,'[2]Analysis Inputs'!$N$164=2),VLOOKUP($E16,'[2]Summary Data'!$A$1:$Q$62,12, FALSE), IF(AND('[2]Analysis Inputs'!$N$154=2,'[2]Analysis Inputs'!$N$164=1),VLOOKUP($E16,'[2]Summary Data'!$A$1:$Q$62,13,FALSE), IF(AND('[2]Analysis Inputs'!$N$154=2,'[2]Analysis Inputs'!$N$164=2),VLOOKUP($E16,'[2]Summary Data'!$A$1:$Q$62,14,FALSE), 0)))))</f>
        <v>-4.166706810201283E-2</v>
      </c>
    </row>
    <row r="17" spans="2:9" x14ac:dyDescent="0.25">
      <c r="B17" s="9" t="s">
        <v>120</v>
      </c>
      <c r="C17" s="12">
        <f t="shared" ca="1" si="0"/>
        <v>2.4517925725092473</v>
      </c>
      <c r="D17" s="10">
        <f ca="1">+VLOOKUP($E17,'[2]Summary Data'!$A$2:$Q$62,2,FALSE)</f>
        <v>-2.4517925725092473</v>
      </c>
      <c r="E17" s="10" t="str">
        <f ca="1">+VLOOKUP($E17,'[2]Summary Data'!$A$2:$Q$62,3,FALSE)</f>
        <v>NA</v>
      </c>
      <c r="F17" s="10">
        <f ca="1">+VLOOKUP($E17,'[2]Summary Data'!$A$2:$Q$62,4,FALSE)</f>
        <v>0.49749760642252011</v>
      </c>
      <c r="G17" s="10">
        <f ca="1">+VLOOKUP($E17,'[2]Summary Data'!$A$2:$Q$62,9,FALSE)</f>
        <v>-0.13426157065196354</v>
      </c>
      <c r="H17" s="10">
        <f ca="1">+VLOOKUP($E17,'[2]Summary Data'!$A$2:$Q$62,10,FALSE)</f>
        <v>-0.11558502792840858</v>
      </c>
      <c r="I17" s="11">
        <f ca="1">(IF(AND('[2]Analysis Inputs'!$N$154=1,'[2]Analysis Inputs'!$N$164=1),VLOOKUP($E17,'[2]Summary Data'!$A$1:$Q$62,11,FALSE), IF(AND('[2]Analysis Inputs'!$N$154=1,'[2]Analysis Inputs'!$N$164=2),VLOOKUP($E17,'[2]Summary Data'!$A$1:$Q$62,12, FALSE), IF(AND('[2]Analysis Inputs'!$N$154=2,'[2]Analysis Inputs'!$N$164=1),VLOOKUP($E17,'[2]Summary Data'!$A$1:$Q$62,13,FALSE), IF(AND('[2]Analysis Inputs'!$N$154=2,'[2]Analysis Inputs'!$N$164=2),VLOOKUP($E17,'[2]Summary Data'!$A$1:$Q$62,14,FALSE), 0)))))</f>
        <v>-4.166706810201283E-2</v>
      </c>
    </row>
    <row r="18" spans="2:9" x14ac:dyDescent="0.25">
      <c r="B18" s="9" t="s">
        <v>121</v>
      </c>
      <c r="C18" s="12">
        <f t="shared" ca="1" si="0"/>
        <v>0.62121804200504194</v>
      </c>
      <c r="D18" s="10">
        <f ca="1">+VLOOKUP($E18,'[2]Summary Data'!$A$2:$Q$62,2,FALSE)</f>
        <v>-0.62121804200504194</v>
      </c>
      <c r="E18" s="10" t="str">
        <f ca="1">+VLOOKUP($E18,'[2]Summary Data'!$A$2:$Q$62,3,FALSE)</f>
        <v>NA</v>
      </c>
      <c r="F18" s="10">
        <f ca="1">+VLOOKUP($E18,'[2]Summary Data'!$A$2:$Q$62,4,FALSE)</f>
        <v>0.49749760642252011</v>
      </c>
      <c r="G18" s="10">
        <f ca="1">+VLOOKUP($E18,'[2]Summary Data'!$A$2:$Q$62,9,FALSE)</f>
        <v>-0.13426157065196354</v>
      </c>
      <c r="H18" s="10">
        <f ca="1">+VLOOKUP($E18,'[2]Summary Data'!$A$2:$Q$62,10,FALSE)</f>
        <v>-0.11558502792840858</v>
      </c>
      <c r="I18" s="11">
        <f ca="1">(IF(AND('[2]Analysis Inputs'!$N$154=1,'[2]Analysis Inputs'!$N$164=1),VLOOKUP($E18,'[2]Summary Data'!$A$1:$Q$62,11,FALSE), IF(AND('[2]Analysis Inputs'!$N$154=1,'[2]Analysis Inputs'!$N$164=2),VLOOKUP($E18,'[2]Summary Data'!$A$1:$Q$62,12, FALSE), IF(AND('[2]Analysis Inputs'!$N$154=2,'[2]Analysis Inputs'!$N$164=1),VLOOKUP($E18,'[2]Summary Data'!$A$1:$Q$62,13,FALSE), IF(AND('[2]Analysis Inputs'!$N$154=2,'[2]Analysis Inputs'!$N$164=2),VLOOKUP($E18,'[2]Summary Data'!$A$1:$Q$62,14,FALSE), 0)))))</f>
        <v>-4.166706810201283E-2</v>
      </c>
    </row>
    <row r="19" spans="2:9" x14ac:dyDescent="0.25">
      <c r="B19" s="9" t="s">
        <v>122</v>
      </c>
      <c r="C19" s="12">
        <f t="shared" ca="1" si="0"/>
        <v>0.6575061385044213</v>
      </c>
      <c r="D19" s="10">
        <f ca="1">+VLOOKUP($E19,'[2]Summary Data'!$A$2:$Q$62,2,FALSE)</f>
        <v>-0.6575061385044213</v>
      </c>
      <c r="E19" s="10" t="str">
        <f ca="1">+VLOOKUP($E19,'[2]Summary Data'!$A$2:$Q$62,3,FALSE)</f>
        <v>NA</v>
      </c>
      <c r="F19" s="10">
        <f ca="1">+VLOOKUP($E19,'[2]Summary Data'!$A$2:$Q$62,4,FALSE)</f>
        <v>0.49749760642252011</v>
      </c>
      <c r="G19" s="10">
        <f ca="1">+VLOOKUP($E19,'[2]Summary Data'!$A$2:$Q$62,9,FALSE)</f>
        <v>-0.13426157065196354</v>
      </c>
      <c r="H19" s="10">
        <f ca="1">+VLOOKUP($E19,'[2]Summary Data'!$A$2:$Q$62,10,FALSE)</f>
        <v>-0.11558502792840858</v>
      </c>
      <c r="I19" s="11">
        <f ca="1">(IF(AND('[2]Analysis Inputs'!$N$154=1,'[2]Analysis Inputs'!$N$164=1),VLOOKUP($E19,'[2]Summary Data'!$A$1:$Q$62,11,FALSE), IF(AND('[2]Analysis Inputs'!$N$154=1,'[2]Analysis Inputs'!$N$164=2),VLOOKUP($E19,'[2]Summary Data'!$A$1:$Q$62,12, FALSE), IF(AND('[2]Analysis Inputs'!$N$154=2,'[2]Analysis Inputs'!$N$164=1),VLOOKUP($E19,'[2]Summary Data'!$A$1:$Q$62,13,FALSE), IF(AND('[2]Analysis Inputs'!$N$154=2,'[2]Analysis Inputs'!$N$164=2),VLOOKUP($E19,'[2]Summary Data'!$A$1:$Q$62,14,FALSE), 0)))))</f>
        <v>-4.166706810201283E-2</v>
      </c>
    </row>
    <row r="20" spans="2:9" x14ac:dyDescent="0.25">
      <c r="B20" s="9" t="s">
        <v>123</v>
      </c>
      <c r="C20" s="12">
        <f t="shared" ca="1" si="0"/>
        <v>0.44108924773101815</v>
      </c>
      <c r="D20" s="10">
        <f ca="1">+VLOOKUP($E20,'[2]Summary Data'!$A$2:$Q$62,2,FALSE)</f>
        <v>-0.44108924773101815</v>
      </c>
      <c r="E20" s="10" t="str">
        <f ca="1">+VLOOKUP($E20,'[2]Summary Data'!$A$2:$Q$62,3,FALSE)</f>
        <v>NA</v>
      </c>
      <c r="F20" s="10">
        <f ca="1">+VLOOKUP($E20,'[2]Summary Data'!$A$2:$Q$62,4,FALSE)</f>
        <v>0.49749760642252011</v>
      </c>
      <c r="G20" s="10">
        <f ca="1">+VLOOKUP($E20,'[2]Summary Data'!$A$2:$Q$62,9,FALSE)</f>
        <v>-0.13426157065196354</v>
      </c>
      <c r="H20" s="10">
        <f ca="1">+VLOOKUP($E20,'[2]Summary Data'!$A$2:$Q$62,10,FALSE)</f>
        <v>-0.11558502792840858</v>
      </c>
      <c r="I20" s="11">
        <f ca="1">(IF(AND('[2]Analysis Inputs'!$N$154=1,'[2]Analysis Inputs'!$N$164=1),VLOOKUP($E20,'[2]Summary Data'!$A$1:$Q$62,11,FALSE), IF(AND('[2]Analysis Inputs'!$N$154=1,'[2]Analysis Inputs'!$N$164=2),VLOOKUP($E20,'[2]Summary Data'!$A$1:$Q$62,12, FALSE), IF(AND('[2]Analysis Inputs'!$N$154=2,'[2]Analysis Inputs'!$N$164=1),VLOOKUP($E20,'[2]Summary Data'!$A$1:$Q$62,13,FALSE), IF(AND('[2]Analysis Inputs'!$N$154=2,'[2]Analysis Inputs'!$N$164=2),VLOOKUP($E20,'[2]Summary Data'!$A$1:$Q$62,14,FALSE), 0)))))</f>
        <v>-4.166706810201283E-2</v>
      </c>
    </row>
    <row r="21" spans="2:9" x14ac:dyDescent="0.25">
      <c r="B21" s="9" t="s">
        <v>124</v>
      </c>
      <c r="C21" s="12">
        <f t="shared" ca="1" si="0"/>
        <v>1.7517932330248354</v>
      </c>
      <c r="D21" s="10">
        <f ca="1">+VLOOKUP($E21,'[2]Summary Data'!$A$2:$Q$62,2,FALSE)</f>
        <v>-1.7517932330248354</v>
      </c>
      <c r="E21" s="10" t="str">
        <f ca="1">+VLOOKUP($E21,'[2]Summary Data'!$A$2:$Q$62,3,FALSE)</f>
        <v>NA</v>
      </c>
      <c r="F21" s="10">
        <f ca="1">+VLOOKUP($E21,'[2]Summary Data'!$A$2:$Q$62,4,FALSE)</f>
        <v>0.49749760642252011</v>
      </c>
      <c r="G21" s="10">
        <f ca="1">+VLOOKUP($E21,'[2]Summary Data'!$A$2:$Q$62,9,FALSE)</f>
        <v>-0.13426157065196354</v>
      </c>
      <c r="H21" s="10">
        <f ca="1">+VLOOKUP($E21,'[2]Summary Data'!$A$2:$Q$62,10,FALSE)</f>
        <v>-0.11558502792840858</v>
      </c>
      <c r="I21" s="11">
        <f ca="1">(IF(AND('[2]Analysis Inputs'!$N$154=1,'[2]Analysis Inputs'!$N$164=1),VLOOKUP($E21,'[2]Summary Data'!$A$1:$Q$62,11,FALSE), IF(AND('[2]Analysis Inputs'!$N$154=1,'[2]Analysis Inputs'!$N$164=2),VLOOKUP($E21,'[2]Summary Data'!$A$1:$Q$62,12, FALSE), IF(AND('[2]Analysis Inputs'!$N$154=2,'[2]Analysis Inputs'!$N$164=1),VLOOKUP($E21,'[2]Summary Data'!$A$1:$Q$62,13,FALSE), IF(AND('[2]Analysis Inputs'!$N$154=2,'[2]Analysis Inputs'!$N$164=2),VLOOKUP($E21,'[2]Summary Data'!$A$1:$Q$62,14,FALSE), 0)))))</f>
        <v>-4.166706810201283E-2</v>
      </c>
    </row>
    <row r="22" spans="2:9" x14ac:dyDescent="0.25">
      <c r="B22" s="9" t="s">
        <v>7</v>
      </c>
      <c r="C22" s="12" t="str">
        <f t="shared" ca="1" si="0"/>
        <v>NA</v>
      </c>
      <c r="D22" s="10" t="str">
        <f ca="1">+VLOOKUP($E22,'[2]Summary Data'!$A$2:$Q$62,2,FALSE)</f>
        <v>NA</v>
      </c>
      <c r="E22" s="10" t="str">
        <f ca="1">+VLOOKUP($E22,'[2]Summary Data'!$A$2:$Q$62,3,FALSE)</f>
        <v>NA</v>
      </c>
      <c r="F22" s="10">
        <f ca="1">+VLOOKUP($E22,'[2]Summary Data'!$A$2:$Q$62,4,FALSE)</f>
        <v>-0.20051974151841304</v>
      </c>
      <c r="G22" s="10">
        <f ca="1">+VLOOKUP($E22,'[2]Summary Data'!$A$2:$Q$62,9,FALSE)</f>
        <v>-0.16690667116263708</v>
      </c>
      <c r="H22" s="10">
        <f ca="1">+VLOOKUP($E22,'[2]Summary Data'!$A$2:$Q$62,10,FALSE)</f>
        <v>-5.3560700335522959E-2</v>
      </c>
      <c r="I22" s="11">
        <f ca="1">(IF(AND('[2]Analysis Inputs'!$N$154=2,'[2]Analysis Inputs'!$N$164=1),VLOOKUP($E22,'[2]Summary Data'!$A$1:$Q$62,13,FALSE), IF(AND('[2]Analysis Inputs'!$N$154=2,'[2]Analysis Inputs'!$N$164=2),VLOOKUP($E22,'[2]Summary Data'!$A$1:$Q$62,14, FALSE),"NA")))</f>
        <v>-8.9160932574846835E-2</v>
      </c>
    </row>
    <row r="23" spans="2:9" x14ac:dyDescent="0.25">
      <c r="B23" s="9" t="s">
        <v>125</v>
      </c>
      <c r="C23" s="12" t="str">
        <f t="shared" ca="1" si="0"/>
        <v>NA</v>
      </c>
      <c r="D23" s="10" t="str">
        <f ca="1">+VLOOKUP($E23,'[2]Summary Data'!$A$2:$Q$62,2,FALSE)</f>
        <v>NA</v>
      </c>
      <c r="E23" s="10" t="str">
        <f ca="1">+VLOOKUP($E23,'[2]Summary Data'!$A$2:$Q$62,3,FALSE)</f>
        <v>NA</v>
      </c>
      <c r="F23" s="10">
        <f ca="1">+VLOOKUP($E23,'[2]Summary Data'!$A$2:$Q$62,4,FALSE)</f>
        <v>0.1157487405734986</v>
      </c>
      <c r="G23" s="10">
        <f ca="1">+VLOOKUP($E23,'[2]Summary Data'!$A$2:$Q$62,9,FALSE)</f>
        <v>-0.16690667116263708</v>
      </c>
      <c r="H23" s="10">
        <f ca="1">+VLOOKUP($E23,'[2]Summary Data'!$A$2:$Q$62,10,FALSE)</f>
        <v>-5.3560700335522959E-2</v>
      </c>
      <c r="I23" s="11">
        <f ca="1">(IF(AND('[2]Analysis Inputs'!$N$154=2,'[2]Analysis Inputs'!$N$164=1),VLOOKUP($E23,'[2]Summary Data'!$A$1:$Q$62,13,FALSE), IF(AND('[2]Analysis Inputs'!$N$154=2,'[2]Analysis Inputs'!$N$164=2),VLOOKUP($E23,'[2]Summary Data'!$A$1:$Q$62,14, FALSE),"NA")))</f>
        <v>4.597750251882235E-3</v>
      </c>
    </row>
    <row r="24" spans="2:9" x14ac:dyDescent="0.25">
      <c r="B24" s="9" t="s">
        <v>126</v>
      </c>
      <c r="C24" s="12" t="str">
        <f t="shared" ca="1" si="0"/>
        <v>NA</v>
      </c>
      <c r="D24" s="10" t="str">
        <f ca="1">+VLOOKUP($E24,'[2]Summary Data'!$A$2:$Q$62,2,FALSE)</f>
        <v>NA</v>
      </c>
      <c r="E24" s="10" t="str">
        <f ca="1">+VLOOKUP($E24,'[2]Summary Data'!$A$2:$Q$62,3,FALSE)</f>
        <v>NA</v>
      </c>
      <c r="F24" s="10">
        <f ca="1">+VLOOKUP($E24,'[2]Summary Data'!$A$2:$Q$62,4,FALSE)</f>
        <v>-0.53386292841973759</v>
      </c>
      <c r="G24" s="10">
        <f ca="1">+VLOOKUP($E24,'[2]Summary Data'!$A$2:$Q$62,9,FALSE)</f>
        <v>-0.16690667116263708</v>
      </c>
      <c r="H24" s="10">
        <f ca="1">+VLOOKUP($E24,'[2]Summary Data'!$A$2:$Q$62,10,FALSE)</f>
        <v>-5.3560700335522959E-2</v>
      </c>
      <c r="I24" s="11">
        <f ca="1">(IF(AND('[2]Analysis Inputs'!$N$154=2,'[2]Analysis Inputs'!$N$164=1),VLOOKUP($E24,'[2]Summary Data'!$A$1:$Q$62,13,FALSE), IF(AND('[2]Analysis Inputs'!$N$154=2,'[2]Analysis Inputs'!$N$164=2),VLOOKUP($E24,'[2]Summary Data'!$A$1:$Q$62,14, FALSE),"NA")))</f>
        <v>-0.14208180467687503</v>
      </c>
    </row>
    <row r="25" spans="2:9" x14ac:dyDescent="0.25">
      <c r="B25" s="9" t="s">
        <v>127</v>
      </c>
      <c r="C25" s="12" t="str">
        <f t="shared" ca="1" si="0"/>
        <v>NA</v>
      </c>
      <c r="D25" s="10" t="str">
        <f ca="1">+VLOOKUP($E25,'[2]Summary Data'!$A$2:$Q$62,2,FALSE)</f>
        <v>NA</v>
      </c>
      <c r="E25" s="10" t="str">
        <f ca="1">+VLOOKUP($E25,'[2]Summary Data'!$A$2:$Q$62,3,FALSE)</f>
        <v>NA</v>
      </c>
      <c r="F25" s="10">
        <f ca="1">+VLOOKUP($E25,'[2]Summary Data'!$A$2:$Q$62,4,FALSE)</f>
        <v>-0.53606258783504601</v>
      </c>
      <c r="G25" s="10">
        <f ca="1">+VLOOKUP($E25,'[2]Summary Data'!$A$2:$Q$62,9,FALSE)</f>
        <v>-0.16690667116263708</v>
      </c>
      <c r="H25" s="10">
        <f ca="1">+VLOOKUP($E25,'[2]Summary Data'!$A$2:$Q$62,10,FALSE)</f>
        <v>-5.3560700335522959E-2</v>
      </c>
      <c r="I25" s="11">
        <f ca="1">(IF(AND('[2]Analysis Inputs'!$N$154=2,'[2]Analysis Inputs'!$N$164=1),VLOOKUP($E25,'[2]Summary Data'!$A$1:$Q$62,13,FALSE), IF(AND('[2]Analysis Inputs'!$N$154=2,'[2]Analysis Inputs'!$N$164=2),VLOOKUP($E25,'[2]Summary Data'!$A$1:$Q$62,14, FALSE),"NA")))</f>
        <v>-0.2237574261262768</v>
      </c>
    </row>
    <row r="26" spans="2:9" x14ac:dyDescent="0.25">
      <c r="B26" s="9" t="s">
        <v>8</v>
      </c>
      <c r="C26" s="12">
        <f t="shared" ca="1" si="0"/>
        <v>1.4192980914359248</v>
      </c>
      <c r="D26" s="10">
        <f ca="1">+VLOOKUP($E26,'[2]Summary Data'!$A$2:$Q$62,2,FALSE)</f>
        <v>-1.4192980914359248</v>
      </c>
      <c r="E26" s="10">
        <f ca="1">+VLOOKUP($E26,'[2]Summary Data'!$A$2:$Q$62,3,FALSE)</f>
        <v>-0.75845019481932519</v>
      </c>
      <c r="F26" s="10">
        <f ca="1">+VLOOKUP($E26,'[2]Summary Data'!$A$2:$Q$62,4,FALSE)</f>
        <v>2.0254519141196047E-2</v>
      </c>
      <c r="G26" s="10">
        <f ca="1">+VLOOKUP($E26,'[2]Summary Data'!$A$2:$Q$62,9,FALSE)</f>
        <v>1.2859190946453891</v>
      </c>
      <c r="H26" s="10" t="str">
        <f ca="1">+VLOOKUP($E26,'[2]Summary Data'!$A$2:$Q$62,10,FALSE)</f>
        <v>NA</v>
      </c>
      <c r="I26" s="11" t="s">
        <v>2</v>
      </c>
    </row>
    <row r="27" spans="2:9" x14ac:dyDescent="0.25">
      <c r="B27" s="9" t="s">
        <v>128</v>
      </c>
      <c r="C27" s="12">
        <f t="shared" ca="1" si="0"/>
        <v>1.7955085787455409</v>
      </c>
      <c r="D27" s="10">
        <f ca="1">+VLOOKUP($E27,'[2]Summary Data'!$A$2:$Q$62,2,FALSE)</f>
        <v>-1.7955085787455409</v>
      </c>
      <c r="E27" s="10" t="str">
        <f ca="1">+VLOOKUP($E27,'[2]Summary Data'!$A$2:$Q$62,3,FALSE)</f>
        <v>NA</v>
      </c>
      <c r="F27" s="10">
        <f ca="1">+VLOOKUP($E27,'[2]Summary Data'!$A$2:$Q$62,4,FALSE)</f>
        <v>2.0254519141196047E-2</v>
      </c>
      <c r="G27" s="10">
        <f ca="1">+VLOOKUP($E27,'[2]Summary Data'!$A$2:$Q$62,9,FALSE)</f>
        <v>1.294118329192256</v>
      </c>
      <c r="H27" s="10" t="str">
        <f ca="1">+VLOOKUP($E27,'[2]Summary Data'!$A$2:$Q$62,10,FALSE)</f>
        <v>NA</v>
      </c>
      <c r="I27" s="11" t="s">
        <v>2</v>
      </c>
    </row>
    <row r="28" spans="2:9" x14ac:dyDescent="0.25">
      <c r="B28" s="9" t="s">
        <v>9</v>
      </c>
      <c r="C28" s="12">
        <f t="shared" ca="1" si="0"/>
        <v>2.1729152901086737</v>
      </c>
      <c r="D28" s="10">
        <f ca="1">+VLOOKUP($E28,'[2]Summary Data'!$A$2:$Q$62,2,FALSE)</f>
        <v>-2.1729152901086737</v>
      </c>
      <c r="E28" s="10">
        <f ca="1">+VLOOKUP($E28,'[2]Summary Data'!$A$2:$Q$62,3,FALSE)</f>
        <v>-1.0357206316437553</v>
      </c>
      <c r="F28" s="10">
        <f ca="1">+VLOOKUP($E28,'[2]Summary Data'!$A$2:$Q$62,4,FALSE)</f>
        <v>2.0254519141196047E-2</v>
      </c>
      <c r="G28" s="10">
        <f ca="1">+VLOOKUP($E28,'[2]Summary Data'!$A$2:$Q$62,9,FALSE)</f>
        <v>1.2416663572872335</v>
      </c>
      <c r="H28" s="10" t="str">
        <f ca="1">+VLOOKUP($E28,'[2]Summary Data'!$A$2:$Q$62,10,FALSE)</f>
        <v>NA</v>
      </c>
      <c r="I28" s="11" t="s">
        <v>2</v>
      </c>
    </row>
    <row r="29" spans="2:9" x14ac:dyDescent="0.25">
      <c r="B29" s="9" t="s">
        <v>129</v>
      </c>
      <c r="C29" s="12">
        <f t="shared" ca="1" si="0"/>
        <v>1.575798913594386</v>
      </c>
      <c r="D29" s="10">
        <f ca="1">+VLOOKUP($E29,'[2]Summary Data'!$A$2:$Q$62,2,FALSE)</f>
        <v>-1.575798913594386</v>
      </c>
      <c r="E29" s="10" t="str">
        <f ca="1">+VLOOKUP($E29,'[2]Summary Data'!$A$2:$Q$62,3,FALSE)</f>
        <v>NA</v>
      </c>
      <c r="F29" s="10">
        <f ca="1">+VLOOKUP($E29,'[2]Summary Data'!$A$2:$Q$62,4,FALSE)</f>
        <v>2.0254519141196047E-2</v>
      </c>
      <c r="G29" s="10">
        <f ca="1">+VLOOKUP($E29,'[2]Summary Data'!$A$2:$Q$62,9,FALSE)</f>
        <v>1.2888799293428685</v>
      </c>
      <c r="H29" s="10" t="str">
        <f ca="1">+VLOOKUP($E29,'[2]Summary Data'!$A$2:$Q$62,10,FALSE)</f>
        <v>NA</v>
      </c>
      <c r="I29" s="11" t="s">
        <v>2</v>
      </c>
    </row>
    <row r="30" spans="2:9" x14ac:dyDescent="0.25">
      <c r="B30" s="9" t="s">
        <v>130</v>
      </c>
      <c r="C30" s="12">
        <f t="shared" ca="1" si="0"/>
        <v>1.5248004300239186</v>
      </c>
      <c r="D30" s="10">
        <f ca="1">+VLOOKUP($E30,'[2]Summary Data'!$A$2:$Q$62,2,FALSE)</f>
        <v>-1.5248004300239186</v>
      </c>
      <c r="E30" s="10">
        <f ca="1">+VLOOKUP($E30,'[2]Summary Data'!$A$2:$Q$62,3,FALSE)</f>
        <v>-0.79374839120334784</v>
      </c>
      <c r="F30" s="10">
        <f ca="1">+VLOOKUP($E30,'[2]Summary Data'!$A$2:$Q$62,4,FALSE)</f>
        <v>2.0254519141196047E-2</v>
      </c>
      <c r="G30" s="10">
        <f ca="1">+VLOOKUP($E30,'[2]Summary Data'!$A$2:$Q$62,9,FALSE)</f>
        <v>1.2887280916660748</v>
      </c>
      <c r="H30" s="10" t="str">
        <f ca="1">+VLOOKUP($E30,'[2]Summary Data'!$A$2:$Q$62,10,FALSE)</f>
        <v>NA</v>
      </c>
      <c r="I30" s="11" t="s">
        <v>2</v>
      </c>
    </row>
    <row r="31" spans="2:9" x14ac:dyDescent="0.25">
      <c r="B31" s="9" t="s">
        <v>131</v>
      </c>
      <c r="C31" s="12">
        <f t="shared" ca="1" si="0"/>
        <v>2.4996318935816175</v>
      </c>
      <c r="D31" s="10">
        <f ca="1">+VLOOKUP($E31,'[2]Summary Data'!$A$2:$Q$62,2,FALSE)</f>
        <v>-2.4996318935816175</v>
      </c>
      <c r="E31" s="10" t="str">
        <f ca="1">+VLOOKUP($E31,'[2]Summary Data'!$A$2:$Q$62,3,FALSE)</f>
        <v>NA</v>
      </c>
      <c r="F31" s="10">
        <f ca="1">+VLOOKUP($E31,'[2]Summary Data'!$A$2:$Q$62,4,FALSE)</f>
        <v>2.0254519141196047E-2</v>
      </c>
      <c r="G31" s="10">
        <f ca="1">+VLOOKUP($E31,'[2]Summary Data'!$A$2:$Q$62,9,FALSE)</f>
        <v>1.651553194272934</v>
      </c>
      <c r="H31" s="10" t="str">
        <f ca="1">+VLOOKUP($E31,'[2]Summary Data'!$A$2:$Q$62,10,FALSE)</f>
        <v>NA</v>
      </c>
      <c r="I31" s="11" t="s">
        <v>2</v>
      </c>
    </row>
    <row r="32" spans="2:9" x14ac:dyDescent="0.25">
      <c r="B32" s="9" t="s">
        <v>132</v>
      </c>
      <c r="C32" s="12">
        <f t="shared" ca="1" si="0"/>
        <v>1.9251482239214053</v>
      </c>
      <c r="D32" s="10">
        <f ca="1">+VLOOKUP($E32,'[2]Summary Data'!$A$2:$Q$62,2,FALSE)</f>
        <v>-1.9251482239214053</v>
      </c>
      <c r="E32" s="10" t="str">
        <f ca="1">+VLOOKUP($E32,'[2]Summary Data'!$A$2:$Q$62,3,FALSE)</f>
        <v>NA</v>
      </c>
      <c r="F32" s="10">
        <f ca="1">+VLOOKUP($E32,'[2]Summary Data'!$A$2:$Q$62,4,FALSE)</f>
        <v>2.0254519141196047E-2</v>
      </c>
      <c r="G32" s="10">
        <f ca="1">+VLOOKUP($E32,'[2]Summary Data'!$A$2:$Q$62,9,FALSE)</f>
        <v>0.66386324257557927</v>
      </c>
      <c r="H32" s="10" t="str">
        <f ca="1">+VLOOKUP($E32,'[2]Summary Data'!$A$2:$Q$62,10,FALSE)</f>
        <v>NA</v>
      </c>
      <c r="I32" s="11" t="s">
        <v>2</v>
      </c>
    </row>
    <row r="33" spans="2:9" x14ac:dyDescent="0.25">
      <c r="B33" s="9" t="s">
        <v>10</v>
      </c>
      <c r="C33" s="12">
        <f t="shared" ca="1" si="0"/>
        <v>1.8734007624310425</v>
      </c>
      <c r="D33" s="10">
        <f ca="1">+VLOOKUP($E33,'[2]Summary Data'!$A$2:$Q$62,2,FALSE)</f>
        <v>-1.8734007624310425</v>
      </c>
      <c r="E33" s="10">
        <f ca="1">+VLOOKUP($E33,'[2]Summary Data'!$A$2:$Q$62,3,FALSE)</f>
        <v>-0.92552340675199463</v>
      </c>
      <c r="F33" s="10">
        <f ca="1">+VLOOKUP($E33,'[2]Summary Data'!$A$2:$Q$62,4,FALSE)</f>
        <v>2.0254519141196047E-2</v>
      </c>
      <c r="G33" s="10">
        <f ca="1">+VLOOKUP($E33,'[2]Summary Data'!$A$2:$Q$62,9,FALSE)</f>
        <v>1.2592539836731671</v>
      </c>
      <c r="H33" s="10" t="str">
        <f ca="1">+VLOOKUP($E33,'[2]Summary Data'!$A$2:$Q$62,10,FALSE)</f>
        <v>NA</v>
      </c>
      <c r="I33" s="11" t="s">
        <v>2</v>
      </c>
    </row>
    <row r="34" spans="2:9" x14ac:dyDescent="0.25">
      <c r="B34" s="9" t="s">
        <v>133</v>
      </c>
      <c r="C34" s="12">
        <f t="shared" ca="1" si="0"/>
        <v>2.4528916331677815</v>
      </c>
      <c r="D34" s="10">
        <f ca="1">+VLOOKUP($E34,'[2]Summary Data'!$A$2:$Q$62,2,FALSE)</f>
        <v>-2.4528916331677815</v>
      </c>
      <c r="E34" s="10" t="str">
        <f ca="1">+VLOOKUP($E34,'[2]Summary Data'!$A$2:$Q$62,3,FALSE)</f>
        <v>NA</v>
      </c>
      <c r="F34" s="10">
        <f ca="1">+VLOOKUP($E34,'[2]Summary Data'!$A$2:$Q$62,4,FALSE)</f>
        <v>-1.6426151092788039</v>
      </c>
      <c r="G34" s="10">
        <f ca="1">+VLOOKUP($E34,'[2]Summary Data'!$A$2:$Q$62,9,FALSE)</f>
        <v>-0.62628943002332815</v>
      </c>
      <c r="H34" s="10">
        <f ca="1">+VLOOKUP($E34,'[2]Summary Data'!$A$2:$Q$62,10,FALSE)</f>
        <v>-8.6433593959752336E-2</v>
      </c>
      <c r="I34" s="11" t="s">
        <v>2</v>
      </c>
    </row>
    <row r="35" spans="2:9" x14ac:dyDescent="0.25">
      <c r="B35" s="9" t="s">
        <v>134</v>
      </c>
      <c r="C35" s="12">
        <f t="shared" ca="1" si="0"/>
        <v>20.864196009734808</v>
      </c>
      <c r="D35" s="10">
        <f ca="1">+VLOOKUP($E35,'[2]Summary Data'!$A$2:$Q$62,2,FALSE)</f>
        <v>-20.864196009734808</v>
      </c>
      <c r="E35" s="10">
        <f ca="1">+VLOOKUP($E35,'[2]Summary Data'!$A$2:$Q$62,3,FALSE)</f>
        <v>-1.4868382376024454</v>
      </c>
      <c r="F35" s="10">
        <f ca="1">+VLOOKUP($E35,'[2]Summary Data'!$A$2:$Q$62,4,FALSE)</f>
        <v>2.0254519141196047E-2</v>
      </c>
      <c r="G35" s="10">
        <f ca="1">+VLOOKUP($E35,'[2]Summary Data'!$A$2:$Q$62,9,FALSE)</f>
        <v>-0.65895940211468551</v>
      </c>
      <c r="H35" s="10" t="str">
        <f ca="1">+VLOOKUP($E35,'[2]Summary Data'!$A$2:$Q$62,10,FALSE)</f>
        <v>NA</v>
      </c>
      <c r="I35" s="11" t="s">
        <v>2</v>
      </c>
    </row>
    <row r="36" spans="2:9" x14ac:dyDescent="0.25">
      <c r="B36" s="9" t="s">
        <v>135</v>
      </c>
      <c r="C36" s="12">
        <f t="shared" ca="1" si="0"/>
        <v>29.834297794910995</v>
      </c>
      <c r="D36" s="10">
        <f ca="1">+VLOOKUP($E36,'[2]Summary Data'!$A$2:$Q$62,2,FALSE)</f>
        <v>-29.834297794910995</v>
      </c>
      <c r="E36" s="10">
        <f ca="1">+VLOOKUP($E36,'[2]Summary Data'!$A$2:$Q$62,3,FALSE)</f>
        <v>-1.0617686307750867</v>
      </c>
      <c r="F36" s="10">
        <f ca="1">+VLOOKUP($E36,'[2]Summary Data'!$A$2:$Q$62,4,FALSE)</f>
        <v>2.0254519141196047E-2</v>
      </c>
      <c r="G36" s="10">
        <f ca="1">+VLOOKUP($E36,'[2]Summary Data'!$A$2:$Q$62,9,FALSE)</f>
        <v>0.65415399357374215</v>
      </c>
      <c r="H36" s="10" t="str">
        <f ca="1">+VLOOKUP($E36,'[2]Summary Data'!$A$2:$Q$62,10,FALSE)</f>
        <v>NA</v>
      </c>
      <c r="I36" s="11" t="s">
        <v>2</v>
      </c>
    </row>
    <row r="37" spans="2:9" x14ac:dyDescent="0.25">
      <c r="B37" s="9" t="s">
        <v>136</v>
      </c>
      <c r="C37" s="12">
        <f t="shared" ca="1" si="0"/>
        <v>24.194600105982435</v>
      </c>
      <c r="D37" s="10">
        <f ca="1">+VLOOKUP($E37,'[2]Summary Data'!$A$2:$Q$62,2,FALSE)</f>
        <v>-24.194600105982435</v>
      </c>
      <c r="E37" s="10">
        <f ca="1">+VLOOKUP($E37,'[2]Summary Data'!$A$2:$Q$62,3,FALSE)</f>
        <v>-0.99227028605862688</v>
      </c>
      <c r="F37" s="10">
        <f ca="1">+VLOOKUP($E37,'[2]Summary Data'!$A$2:$Q$62,4,FALSE)</f>
        <v>2.0254519141196047E-2</v>
      </c>
      <c r="G37" s="10">
        <f ca="1">+VLOOKUP($E37,'[2]Summary Data'!$A$2:$Q$62,9,FALSE)</f>
        <v>2.5310415295543259E-2</v>
      </c>
      <c r="H37" s="10" t="str">
        <f ca="1">+VLOOKUP($E37,'[2]Summary Data'!$A$2:$Q$62,10,FALSE)</f>
        <v>NA</v>
      </c>
      <c r="I37" s="11" t="s">
        <v>2</v>
      </c>
    </row>
    <row r="38" spans="2:9" x14ac:dyDescent="0.25">
      <c r="B38" s="9" t="s">
        <v>137</v>
      </c>
      <c r="C38" s="12" t="str">
        <f t="shared" ca="1" si="0"/>
        <v>NA</v>
      </c>
      <c r="D38" s="10" t="str">
        <f ca="1">+VLOOKUP($E38,'[2]Summary Data'!$A$2:$Q$62,2,FALSE)</f>
        <v>NA</v>
      </c>
      <c r="E38" s="10">
        <f ca="1">+VLOOKUP($E38,'[2]Summary Data'!$A$2:$Q$62,3,FALSE)</f>
        <v>-0.56954424891234812</v>
      </c>
      <c r="F38" s="10">
        <f ca="1">+VLOOKUP($E38,'[2]Summary Data'!$A$2:$Q$62,4,FALSE)</f>
        <v>2.0254519141196047E-2</v>
      </c>
      <c r="G38" s="10">
        <f ca="1">+VLOOKUP($E38,'[2]Summary Data'!$A$2:$Q$62,9,FALSE)</f>
        <v>0.44868287053641109</v>
      </c>
      <c r="H38" s="10" t="str">
        <f ca="1">+VLOOKUP($E38,'[2]Summary Data'!$A$2:$Q$62,10,FALSE)</f>
        <v>NA</v>
      </c>
      <c r="I38" s="11" t="s">
        <v>2</v>
      </c>
    </row>
    <row r="39" spans="2:9" x14ac:dyDescent="0.25">
      <c r="B39" s="9" t="s">
        <v>138</v>
      </c>
      <c r="C39" s="12">
        <f t="shared" ca="1" si="0"/>
        <v>10.316002191792363</v>
      </c>
      <c r="D39" s="10">
        <f ca="1">+VLOOKUP($E39,'[2]Summary Data'!$A$2:$Q$62,2,FALSE)</f>
        <v>-10.316002191792363</v>
      </c>
      <c r="E39" s="10">
        <f ca="1">+VLOOKUP($E39,'[2]Summary Data'!$A$2:$Q$62,3,FALSE)</f>
        <v>-0.36434580220643786</v>
      </c>
      <c r="F39" s="10">
        <f ca="1">+VLOOKUP($E39,'[2]Summary Data'!$A$2:$Q$62,4,FALSE)</f>
        <v>2.0254519141196047E-2</v>
      </c>
      <c r="G39" s="10">
        <f ca="1">+VLOOKUP($E39,'[2]Summary Data'!$A$2:$Q$62,9,FALSE)</f>
        <v>2.0819232398532308</v>
      </c>
      <c r="H39" s="10" t="str">
        <f ca="1">+VLOOKUP($E39,'[2]Summary Data'!$A$2:$Q$62,10,FALSE)</f>
        <v>NA</v>
      </c>
      <c r="I39" s="11" t="s">
        <v>2</v>
      </c>
    </row>
    <row r="40" spans="2:9" x14ac:dyDescent="0.25">
      <c r="B40" s="9" t="s">
        <v>139</v>
      </c>
      <c r="C40" s="12">
        <f t="shared" ca="1" si="0"/>
        <v>7.6461346412299527</v>
      </c>
      <c r="D40" s="10">
        <f ca="1">+VLOOKUP($E40,'[2]Summary Data'!$A$2:$Q$62,2,FALSE)</f>
        <v>-7.6461346412299527</v>
      </c>
      <c r="E40" s="10">
        <f ca="1">+VLOOKUP($E40,'[2]Summary Data'!$A$2:$Q$62,3,FALSE)</f>
        <v>-0.55742377483757122</v>
      </c>
      <c r="F40" s="10">
        <f ca="1">+VLOOKUP($E40,'[2]Summary Data'!$A$2:$Q$62,4,FALSE)</f>
        <v>2.0254519141196047E-2</v>
      </c>
      <c r="G40" s="10">
        <f ca="1">+VLOOKUP($E40,'[2]Summary Data'!$A$2:$Q$62,9,FALSE)</f>
        <v>1.1984833170760558</v>
      </c>
      <c r="H40" s="10" t="str">
        <f ca="1">+VLOOKUP($E40,'[2]Summary Data'!$A$2:$Q$62,10,FALSE)</f>
        <v>NA</v>
      </c>
      <c r="I40" s="11" t="s">
        <v>2</v>
      </c>
    </row>
    <row r="41" spans="2:9" x14ac:dyDescent="0.25">
      <c r="B41" s="9" t="s">
        <v>11</v>
      </c>
      <c r="C41" s="12" t="str">
        <f t="shared" ca="1" si="0"/>
        <v>NA</v>
      </c>
      <c r="D41" s="10" t="str">
        <f ca="1">+VLOOKUP($E41,'[2]Summary Data'!$A$2:$Q$62,2,FALSE)</f>
        <v>NA</v>
      </c>
      <c r="E41" s="10">
        <f ca="1">+VLOOKUP($E41,'[2]Summary Data'!$A$2:$Q$62,3,FALSE)</f>
        <v>-0.78533171952223768</v>
      </c>
      <c r="F41" s="10">
        <f ca="1">+VLOOKUP($E41,'[2]Summary Data'!$A$2:$Q$62,4,FALSE)</f>
        <v>2.0254519141196047E-2</v>
      </c>
      <c r="G41" s="10">
        <f ca="1">+VLOOKUP($E41,'[2]Summary Data'!$A$2:$Q$62,9,FALSE)</f>
        <v>0.38688541849235814</v>
      </c>
      <c r="H41" s="10" t="str">
        <f ca="1">+VLOOKUP($E41,'[2]Summary Data'!$A$2:$Q$62,10,FALSE)</f>
        <v>NA</v>
      </c>
      <c r="I41" s="11" t="s">
        <v>2</v>
      </c>
    </row>
    <row r="42" spans="2:9" x14ac:dyDescent="0.25">
      <c r="B42" s="9" t="s">
        <v>12</v>
      </c>
      <c r="C42" s="12">
        <f t="shared" ca="1" si="0"/>
        <v>4.799452726904927</v>
      </c>
      <c r="D42" s="10">
        <f ca="1">+VLOOKUP($E42,'[2]Summary Data'!$A$2:$Q$62,2,FALSE)</f>
        <v>-4.799452726904927</v>
      </c>
      <c r="E42" s="10">
        <f ca="1">+VLOOKUP($E42,'[2]Summary Data'!$A$2:$Q$62,3,FALSE)</f>
        <v>-9.1273781621056216</v>
      </c>
      <c r="F42" s="10">
        <f ca="1">+VLOOKUP($E42,'[2]Summary Data'!$A$2:$Q$62,4,FALSE)</f>
        <v>2.0254519141196047E-2</v>
      </c>
      <c r="G42" s="10">
        <f ca="1">+VLOOKUP($E42,'[2]Summary Data'!$A$2:$Q$62,9,FALSE)</f>
        <v>3.4432220545025718E-2</v>
      </c>
      <c r="H42" s="10" t="str">
        <f ca="1">+VLOOKUP($E42,'[2]Summary Data'!$A$2:$Q$62,10,FALSE)</f>
        <v>NA</v>
      </c>
      <c r="I42" s="11" t="s">
        <v>2</v>
      </c>
    </row>
    <row r="43" spans="2:9" x14ac:dyDescent="0.25">
      <c r="B43" s="9" t="s">
        <v>140</v>
      </c>
      <c r="C43" s="12">
        <f t="shared" ca="1" si="0"/>
        <v>7.4772845674468833</v>
      </c>
      <c r="D43" s="10">
        <f ca="1">+VLOOKUP($E43,'[2]Summary Data'!$A$2:$Q$62,2,FALSE)</f>
        <v>-7.4772845674468833</v>
      </c>
      <c r="E43" s="10">
        <f ca="1">+VLOOKUP($E43,'[2]Summary Data'!$A$2:$Q$62,3,FALSE)</f>
        <v>-7.2036649178223389</v>
      </c>
      <c r="F43" s="10">
        <f ca="1">+VLOOKUP($E43,'[2]Summary Data'!$A$2:$Q$62,4,FALSE)</f>
        <v>2.0254519141196047E-2</v>
      </c>
      <c r="G43" s="10">
        <f ca="1">+VLOOKUP($E43,'[2]Summary Data'!$A$2:$Q$62,9,FALSE)</f>
        <v>3.4432220545025718E-2</v>
      </c>
      <c r="H43" s="10" t="str">
        <f ca="1">+VLOOKUP($E43,'[2]Summary Data'!$A$2:$Q$62,10,FALSE)</f>
        <v>NA</v>
      </c>
      <c r="I43" s="11" t="s">
        <v>2</v>
      </c>
    </row>
    <row r="44" spans="2:9" x14ac:dyDescent="0.25">
      <c r="B44" s="9" t="s">
        <v>13</v>
      </c>
      <c r="C44" s="12">
        <f t="shared" ca="1" si="0"/>
        <v>3.0274716623608411</v>
      </c>
      <c r="D44" s="10">
        <f ca="1">+VLOOKUP($E44,'[2]Summary Data'!$A$2:$Q$62,2,FALSE)</f>
        <v>-3.0274716623608411</v>
      </c>
      <c r="E44" s="10">
        <f ca="1">+VLOOKUP($E44,'[2]Summary Data'!$A$2:$Q$62,3,FALSE)</f>
        <v>-1.8320754180112897</v>
      </c>
      <c r="F44" s="10">
        <f ca="1">+VLOOKUP($E44,'[2]Summary Data'!$A$2:$Q$62,4,FALSE)</f>
        <v>2.0254519141196047E-2</v>
      </c>
      <c r="G44" s="10">
        <f ca="1">+VLOOKUP($E44,'[2]Summary Data'!$A$2:$Q$62,9,FALSE)</f>
        <v>-1.5909481529405463</v>
      </c>
      <c r="H44" s="10" t="str">
        <f ca="1">+VLOOKUP($E44,'[2]Summary Data'!$A$2:$Q$62,10,FALSE)</f>
        <v>NA</v>
      </c>
      <c r="I44" s="11" t="s">
        <v>2</v>
      </c>
    </row>
    <row r="45" spans="2:9" x14ac:dyDescent="0.25">
      <c r="B45" s="9" t="s">
        <v>141</v>
      </c>
      <c r="C45" s="12">
        <f t="shared" ca="1" si="0"/>
        <v>6.7219289919592509</v>
      </c>
      <c r="D45" s="10">
        <f ca="1">+VLOOKUP($E45,'[2]Summary Data'!$A$2:$Q$62,2,FALSE)</f>
        <v>-6.7219289919592509</v>
      </c>
      <c r="E45" s="10">
        <f ca="1">+VLOOKUP($E45,'[2]Summary Data'!$A$2:$Q$62,3,FALSE)</f>
        <v>-4.4888284917503007</v>
      </c>
      <c r="F45" s="10">
        <f ca="1">+VLOOKUP($E45,'[2]Summary Data'!$A$2:$Q$62,4,FALSE)</f>
        <v>2.0254519141196047E-2</v>
      </c>
      <c r="G45" s="10">
        <f ca="1">+VLOOKUP($E45,'[2]Summary Data'!$A$2:$Q$62,9,FALSE)</f>
        <v>2.9687293145218514E-2</v>
      </c>
      <c r="H45" s="10" t="str">
        <f ca="1">+VLOOKUP($E45,'[2]Summary Data'!$A$2:$Q$62,10,FALSE)</f>
        <v>NA</v>
      </c>
      <c r="I45" s="11" t="s">
        <v>2</v>
      </c>
    </row>
    <row r="46" spans="2:9" x14ac:dyDescent="0.25">
      <c r="B46" s="9" t="s">
        <v>14</v>
      </c>
      <c r="C46" s="12">
        <f t="shared" ca="1" si="0"/>
        <v>3.6490566431171434</v>
      </c>
      <c r="D46" s="10">
        <f ca="1">+VLOOKUP($E46,'[2]Summary Data'!$A$2:$Q$62,2,FALSE)</f>
        <v>-3.6490566431171434</v>
      </c>
      <c r="E46" s="10">
        <f ca="1">+VLOOKUP($E46,'[2]Summary Data'!$A$2:$Q$62,3,FALSE)</f>
        <v>-4.3911606737930704</v>
      </c>
      <c r="F46" s="10">
        <f ca="1">+VLOOKUP($E46,'[2]Summary Data'!$A$2:$Q$62,4,FALSE)</f>
        <v>2.0254519141196047E-2</v>
      </c>
      <c r="G46" s="10">
        <f ca="1">+VLOOKUP($E46,'[2]Summary Data'!$A$2:$Q$62,9,FALSE)</f>
        <v>-1.0207885454874921</v>
      </c>
      <c r="H46" s="10" t="str">
        <f ca="1">+VLOOKUP($E46,'[2]Summary Data'!$A$2:$Q$62,10,FALSE)</f>
        <v>NA</v>
      </c>
      <c r="I46" s="11" t="s">
        <v>2</v>
      </c>
    </row>
    <row r="47" spans="2:9" x14ac:dyDescent="0.25">
      <c r="B47" s="9" t="s">
        <v>15</v>
      </c>
      <c r="C47" s="12">
        <f t="shared" ca="1" si="0"/>
        <v>0.53082087431688396</v>
      </c>
      <c r="D47" s="10">
        <f ca="1">+VLOOKUP($E47,'[2]Summary Data'!$A$2:$Q$62,2,FALSE)</f>
        <v>-0.53082087431688396</v>
      </c>
      <c r="E47" s="10">
        <f ca="1">+VLOOKUP($E47,'[2]Summary Data'!$A$2:$Q$62,3,FALSE)</f>
        <v>-0.2760901764592596</v>
      </c>
      <c r="F47" s="10">
        <f ca="1">+VLOOKUP($E47,'[2]Summary Data'!$A$2:$Q$62,4,FALSE)</f>
        <v>2.0254519141196047E-2</v>
      </c>
      <c r="G47" s="10">
        <f ca="1">+VLOOKUP($E47,'[2]Summary Data'!$A$2:$Q$62,9,FALSE)</f>
        <v>2.684033670533419E-2</v>
      </c>
      <c r="H47" s="10" t="str">
        <f ca="1">+VLOOKUP($E47,'[2]Summary Data'!$A$2:$Q$62,10,FALSE)</f>
        <v>NA</v>
      </c>
      <c r="I47" s="11" t="s">
        <v>2</v>
      </c>
    </row>
    <row r="48" spans="2:9" x14ac:dyDescent="0.25">
      <c r="B48" s="9" t="s">
        <v>16</v>
      </c>
      <c r="C48" s="12">
        <f t="shared" ca="1" si="0"/>
        <v>0.11093650882302269</v>
      </c>
      <c r="D48" s="10">
        <f ca="1">+VLOOKUP($E48,'[2]Summary Data'!$A$2:$Q$62,2,FALSE)</f>
        <v>-0.11093650882302269</v>
      </c>
      <c r="E48" s="10">
        <f ca="1">+VLOOKUP($E48,'[2]Summary Data'!$A$2:$Q$62,3,FALSE)</f>
        <v>-8.0929830930775618E-2</v>
      </c>
      <c r="F48" s="10">
        <f ca="1">+VLOOKUP($E48,'[2]Summary Data'!$A$2:$Q$62,4,FALSE)</f>
        <v>2.0254519141196047E-2</v>
      </c>
      <c r="G48" s="10" t="str">
        <f ca="1">+VLOOKUP($E48,'[2]Summary Data'!$A$2:$Q$62,9,FALSE)</f>
        <v>NA</v>
      </c>
      <c r="H48" s="10" t="str">
        <f ca="1">+VLOOKUP($E48,'[2]Summary Data'!$A$2:$Q$62,10,FALSE)</f>
        <v>NA</v>
      </c>
      <c r="I48" s="11" t="s">
        <v>2</v>
      </c>
    </row>
    <row r="49" spans="2:9" x14ac:dyDescent="0.25">
      <c r="B49" s="9" t="s">
        <v>17</v>
      </c>
      <c r="C49" s="12">
        <f t="shared" ca="1" si="0"/>
        <v>0.18994168948972495</v>
      </c>
      <c r="D49" s="10">
        <f ca="1">+VLOOKUP($E49,'[2]Summary Data'!$A$2:$Q$62,2,FALSE)</f>
        <v>-0.18994168948972495</v>
      </c>
      <c r="E49" s="10">
        <f ca="1">+VLOOKUP($E49,'[2]Summary Data'!$A$2:$Q$62,3,FALSE)</f>
        <v>-8.9875346416933649E-2</v>
      </c>
      <c r="F49" s="10">
        <f ca="1">+VLOOKUP($E49,'[2]Summary Data'!$A$2:$Q$62,4,FALSE)</f>
        <v>2.0254519141196047E-2</v>
      </c>
      <c r="G49" s="10">
        <f ca="1">+VLOOKUP($E49,'[2]Summary Data'!$A$2:$Q$62,9,FALSE)</f>
        <v>-0.35461659031794068</v>
      </c>
      <c r="H49" s="10" t="str">
        <f ca="1">+VLOOKUP($E49,'[2]Summary Data'!$A$2:$Q$62,10,FALSE)</f>
        <v>NA</v>
      </c>
      <c r="I49" s="11" t="s">
        <v>2</v>
      </c>
    </row>
    <row r="50" spans="2:9" x14ac:dyDescent="0.25">
      <c r="B50" s="9" t="s">
        <v>18</v>
      </c>
      <c r="C50" s="12">
        <f t="shared" ca="1" si="0"/>
        <v>3.6831269309259898</v>
      </c>
      <c r="D50" s="15">
        <f ca="1">+VLOOKUP($E50,'[2]Summary Data'!$A$2:$Q$62,2,FALSE)</f>
        <v>-3.6831269309259898</v>
      </c>
      <c r="E50" s="16">
        <f ca="1">+VLOOKUP($E50,'[2]Summary Data'!$A$2:$Q$62,3,FALSE)</f>
        <v>-2.3816001800168372</v>
      </c>
      <c r="F50" s="16">
        <f ca="1">+VLOOKUP($E50,'[2]Summary Data'!$A$2:$Q$62,4,FALSE)</f>
        <v>2.0254519141196047E-2</v>
      </c>
      <c r="G50" s="10">
        <f ca="1">+VLOOKUP($E50,'[2]Summary Data'!$A$2:$Q$62,9,FALSE)</f>
        <v>1.0980672100751245</v>
      </c>
      <c r="H50" s="10" t="str">
        <f ca="1">+VLOOKUP($E50,'[2]Summary Data'!$A$2:$Q$62,10,FALSE)</f>
        <v>NA</v>
      </c>
      <c r="I50" s="11" t="s">
        <v>2</v>
      </c>
    </row>
    <row r="51" spans="2:9" x14ac:dyDescent="0.25">
      <c r="B51" s="9" t="s">
        <v>142</v>
      </c>
      <c r="C51" s="12">
        <f t="shared" ca="1" si="0"/>
        <v>0.26681148164878588</v>
      </c>
      <c r="D51" s="10">
        <f ca="1">+VLOOKUP($E51,'[2]Summary Data'!$A$2:$Q$62,2,FALSE)</f>
        <v>-0.26681148164878588</v>
      </c>
      <c r="E51" s="10" t="str">
        <f ca="1">+VLOOKUP($E51,'[2]Summary Data'!$A$2:$Q$62,3,FALSE)</f>
        <v>NA</v>
      </c>
      <c r="F51" s="10">
        <f ca="1">+VLOOKUP($E51,'[2]Summary Data'!$A$2:$Q$62,4,FALSE)</f>
        <v>2.0254519141196047E-2</v>
      </c>
      <c r="G51" s="10" t="str">
        <f ca="1">+VLOOKUP($E51,'[2]Summary Data'!$A$2:$Q$62,9,FALSE)</f>
        <v>NA</v>
      </c>
      <c r="H51" s="10" t="str">
        <f ca="1">+VLOOKUP($E51,'[2]Summary Data'!$A$2:$Q$62,10,FALSE)</f>
        <v>NA</v>
      </c>
      <c r="I51" s="11" t="s">
        <v>2</v>
      </c>
    </row>
    <row r="52" spans="2:9" x14ac:dyDescent="0.25">
      <c r="B52" s="9" t="s">
        <v>19</v>
      </c>
      <c r="C52" s="12" t="str">
        <f t="shared" ca="1" si="0"/>
        <v>NA</v>
      </c>
      <c r="D52" s="10" t="str">
        <f ca="1">+VLOOKUP($E52,'[2]Summary Data'!$A$2:$Q$62,2,FALSE)</f>
        <v>NA</v>
      </c>
      <c r="E52" s="10">
        <f ca="1">+VLOOKUP($E52,'[2]Summary Data'!$A$2:$Q$62,3,FALSE)</f>
        <v>-7.9915606690990279E-3</v>
      </c>
      <c r="F52" s="10">
        <f ca="1">+VLOOKUP($E52,'[2]Summary Data'!$A$2:$Q$62,4,FALSE)</f>
        <v>2.0254519141196047E-2</v>
      </c>
      <c r="G52" s="10" t="str">
        <f ca="1">+VLOOKUP($E52,'[2]Summary Data'!$A$2:$Q$62,9,FALSE)</f>
        <v>NA</v>
      </c>
      <c r="H52" s="10" t="str">
        <f ca="1">+VLOOKUP($E52,'[2]Summary Data'!$A$2:$Q$62,10,FALSE)</f>
        <v>NA</v>
      </c>
      <c r="I52" s="11" t="s">
        <v>2</v>
      </c>
    </row>
    <row r="53" spans="2:9" x14ac:dyDescent="0.25">
      <c r="B53" s="9" t="s">
        <v>20</v>
      </c>
      <c r="C53" s="12">
        <f t="shared" ca="1" si="0"/>
        <v>2.1326894497655569</v>
      </c>
      <c r="D53" s="10">
        <f ca="1">+VLOOKUP($E53,'[2]Summary Data'!$A$2:$Q$62,2,FALSE)</f>
        <v>-2.1326894497655569</v>
      </c>
      <c r="E53" s="10">
        <f ca="1">+VLOOKUP($E53,'[2]Summary Data'!$A$2:$Q$62,3,FALSE)</f>
        <v>-2.6613403096280934</v>
      </c>
      <c r="F53" s="10">
        <f ca="1">+VLOOKUP($E53,'[2]Summary Data'!$A$2:$Q$62,4,FALSE)</f>
        <v>-0.92340796891716337</v>
      </c>
      <c r="G53" s="10">
        <f ca="1">+VLOOKUP($E53,'[2]Summary Data'!$A$2:$Q$62,9,FALSE)</f>
        <v>-0.58446028234567138</v>
      </c>
      <c r="H53" s="10" t="str">
        <f ca="1">+VLOOKUP($E53,'[2]Summary Data'!$A$2:$Q$62,10,FALSE)</f>
        <v>NA</v>
      </c>
      <c r="I53" s="11" t="s">
        <v>2</v>
      </c>
    </row>
    <row r="54" spans="2:9" x14ac:dyDescent="0.25">
      <c r="B54" s="9" t="s">
        <v>21</v>
      </c>
      <c r="C54" s="12">
        <f t="shared" ca="1" si="0"/>
        <v>0.21543021258138986</v>
      </c>
      <c r="D54" s="10">
        <f ca="1">+VLOOKUP($E54,'[2]Summary Data'!$A$2:$Q$62,2,FALSE)</f>
        <v>-0.21543021258138986</v>
      </c>
      <c r="E54" s="10">
        <f ca="1">+VLOOKUP($E54,'[2]Summary Data'!$A$2:$Q$62,3,FALSE)</f>
        <v>2.608665626869755E-2</v>
      </c>
      <c r="F54" s="10">
        <f ca="1">+VLOOKUP($E54,'[2]Summary Data'!$A$2:$Q$62,4,FALSE)</f>
        <v>-6.1041329359337294E-2</v>
      </c>
      <c r="G54" s="10" t="str">
        <f ca="1">+VLOOKUP($E54,'[2]Summary Data'!$A$2:$Q$62,9,FALSE)</f>
        <v>NA</v>
      </c>
      <c r="H54" s="10" t="str">
        <f ca="1">+VLOOKUP($E54,'[2]Summary Data'!$A$2:$Q$62,10,FALSE)</f>
        <v>NA</v>
      </c>
      <c r="I54" s="11" t="s">
        <v>2</v>
      </c>
    </row>
    <row r="55" spans="2:9" x14ac:dyDescent="0.25">
      <c r="B55" s="9" t="s">
        <v>143</v>
      </c>
      <c r="C55" s="12">
        <f t="shared" ca="1" si="0"/>
        <v>0.37729663011161302</v>
      </c>
      <c r="D55" s="10">
        <f ca="1">+VLOOKUP($E55,'[2]Summary Data'!$A$2:$Q$62,2,FALSE)</f>
        <v>-0.37729663011161302</v>
      </c>
      <c r="E55" s="10" t="str">
        <f ca="1">+VLOOKUP($E55,'[2]Summary Data'!$A$2:$Q$62,3,FALSE)</f>
        <v>NA</v>
      </c>
      <c r="F55" s="10">
        <f ca="1">+VLOOKUP($E55,'[2]Summary Data'!$A$2:$Q$62,4,FALSE)</f>
        <v>2.0254519141196047E-2</v>
      </c>
      <c r="G55" s="10" t="str">
        <f ca="1">+VLOOKUP($E55,'[2]Summary Data'!$A$2:$Q$62,9,FALSE)</f>
        <v>NA</v>
      </c>
      <c r="H55" s="10" t="str">
        <f ca="1">+VLOOKUP($E55,'[2]Summary Data'!$A$2:$Q$62,10,FALSE)</f>
        <v>NA</v>
      </c>
      <c r="I55" s="11" t="s">
        <v>2</v>
      </c>
    </row>
    <row r="56" spans="2:9" x14ac:dyDescent="0.25">
      <c r="B56" s="9" t="s">
        <v>144</v>
      </c>
      <c r="C56" s="12" t="str">
        <f t="shared" ca="1" si="0"/>
        <v>NA</v>
      </c>
      <c r="D56" s="10" t="str">
        <f ca="1">+VLOOKUP($E56,'[2]Summary Data'!$A$2:$Q$62,2,FALSE)</f>
        <v>NA</v>
      </c>
      <c r="E56" s="10">
        <f ca="1">+VLOOKUP($E56,'[2]Summary Data'!$A$2:$Q$62,3,FALSE)</f>
        <v>-0.86528618366060273</v>
      </c>
      <c r="F56" s="10">
        <f ca="1">+VLOOKUP($E56,'[2]Summary Data'!$A$2:$Q$62,4,FALSE)</f>
        <v>2.0254519141196047E-2</v>
      </c>
      <c r="G56" s="10" t="str">
        <f ca="1">+VLOOKUP($E56,'[2]Summary Data'!$A$2:$Q$62,9,FALSE)</f>
        <v>NA</v>
      </c>
      <c r="H56" s="10" t="str">
        <f ca="1">+VLOOKUP($E56,'[2]Summary Data'!$A$2:$Q$62,10,FALSE)</f>
        <v>NA</v>
      </c>
      <c r="I56" s="11" t="s">
        <v>2</v>
      </c>
    </row>
    <row r="57" spans="2:9" x14ac:dyDescent="0.25">
      <c r="B57" s="9" t="s">
        <v>145</v>
      </c>
      <c r="C57" s="12">
        <f t="shared" ca="1" si="0"/>
        <v>2.4137010490145299</v>
      </c>
      <c r="D57" s="10">
        <f ca="1">+VLOOKUP($E57,'[2]Summary Data'!$A$2:$Q$62,2,FALSE)</f>
        <v>-2.4137010490145299</v>
      </c>
      <c r="E57" s="10" t="str">
        <f ca="1">+VLOOKUP($E57,'[2]Summary Data'!$A$2:$Q$62,3,FALSE)</f>
        <v>NA</v>
      </c>
      <c r="F57" s="10">
        <f ca="1">+VLOOKUP($E57,'[2]Summary Data'!$A$2:$Q$62,4,FALSE)</f>
        <v>-0.8538867821502174</v>
      </c>
      <c r="G57" s="10">
        <f ca="1">+VLOOKUP($E57,'[2]Summary Data'!$A$2:$Q$62,9,FALSE)</f>
        <v>-0.58446028234567138</v>
      </c>
      <c r="H57" s="10" t="str">
        <f ca="1">+VLOOKUP($E57,'[2]Summary Data'!$A$2:$Q$62,10,FALSE)</f>
        <v>NA</v>
      </c>
      <c r="I57" s="11" t="s">
        <v>2</v>
      </c>
    </row>
    <row r="58" spans="2:9" x14ac:dyDescent="0.25">
      <c r="B58" s="9" t="s">
        <v>146</v>
      </c>
      <c r="C58" s="12">
        <f ca="1">IFERROR(-D58,"NA")</f>
        <v>1.6682402580960147</v>
      </c>
      <c r="D58" s="10">
        <f ca="1">+VLOOKUP($E58,'[2]Summary Data'!$A$2:$Q$62,2,FALSE)</f>
        <v>-1.6682402580960147</v>
      </c>
      <c r="E58" s="10">
        <f ca="1">+VLOOKUP($E58,'[2]Summary Data'!$A$2:$Q$62,3,FALSE)</f>
        <v>-1.9288102239875635</v>
      </c>
      <c r="F58" s="10">
        <f ca="1">+VLOOKUP($E58,'[2]Summary Data'!$A$2:$Q$62,4,FALSE)</f>
        <v>2.0254519141196047E-2</v>
      </c>
      <c r="G58" s="10" t="str">
        <f ca="1">+VLOOKUP($E58,'[2]Summary Data'!$A$2:$Q$62,9,FALSE)</f>
        <v>NA</v>
      </c>
      <c r="H58" s="10" t="str">
        <f ca="1">+VLOOKUP($E58,'[2]Summary Data'!$A$2:$Q$62,10,FALSE)</f>
        <v>NA</v>
      </c>
      <c r="I58" s="11" t="s">
        <v>2</v>
      </c>
    </row>
    <row r="59" spans="2:9" x14ac:dyDescent="0.25">
      <c r="B59" s="9" t="s">
        <v>147</v>
      </c>
      <c r="C59" s="12">
        <f t="shared" ca="1" si="0"/>
        <v>0.58343753572038659</v>
      </c>
      <c r="D59" s="10">
        <f ca="1">+VLOOKUP($E59,'[2]Summary Data'!$A$2:$Q$62,2,FALSE)</f>
        <v>-0.58343753572038659</v>
      </c>
      <c r="E59" s="10" t="str">
        <f ca="1">+VLOOKUP($E59,'[2]Summary Data'!$A$2:$Q$62,3,FALSE)</f>
        <v>NA</v>
      </c>
      <c r="F59" s="10">
        <f ca="1">+VLOOKUP($E59,'[2]Summary Data'!$A$2:$Q$62,4,FALSE)</f>
        <v>2.0254519141196047E-2</v>
      </c>
      <c r="G59" s="10">
        <f ca="1">+VLOOKUP($E59,'[2]Summary Data'!$A$2:$Q$62,9,FALSE)</f>
        <v>-0.30797451115899921</v>
      </c>
      <c r="H59" s="10" t="str">
        <f ca="1">+VLOOKUP($E59,'[2]Summary Data'!$A$2:$Q$62,10,FALSE)</f>
        <v>NA</v>
      </c>
      <c r="I59" s="11" t="s">
        <v>2</v>
      </c>
    </row>
    <row r="60" spans="2:9" x14ac:dyDescent="0.25">
      <c r="B60" s="9" t="s">
        <v>148</v>
      </c>
      <c r="C60" s="12">
        <f t="shared" ca="1" si="0"/>
        <v>4.0293982515941265</v>
      </c>
      <c r="D60" s="10">
        <f ca="1">+VLOOKUP($E60,'[2]Summary Data'!$A$2:$Q$62,2,FALSE)</f>
        <v>-4.0293982515941265</v>
      </c>
      <c r="E60" s="10" t="str">
        <f ca="1">+VLOOKUP($E60,'[2]Summary Data'!$A$2:$Q$62,3,FALSE)</f>
        <v>NA</v>
      </c>
      <c r="F60" s="10">
        <f ca="1">+VLOOKUP($E60,'[2]Summary Data'!$A$2:$Q$62,4,FALSE)</f>
        <v>-0.8592610862888036</v>
      </c>
      <c r="G60" s="60">
        <f ca="1">+VLOOKUP($E60,'[2]Summary Data'!$A$2:$Q$62,9,FALSE)</f>
        <v>-0.74082170725489027</v>
      </c>
      <c r="H60" s="60" t="str">
        <f ca="1">+VLOOKUP($E60,'[2]Summary Data'!$A$2:$Q$62,10,FALSE)</f>
        <v>NA</v>
      </c>
      <c r="I60" s="11" t="s">
        <v>2</v>
      </c>
    </row>
    <row r="61" spans="2:9" x14ac:dyDescent="0.25">
      <c r="B61" s="9" t="s">
        <v>22</v>
      </c>
      <c r="C61" s="12">
        <f t="shared" ca="1" si="0"/>
        <v>4.2988112330745327</v>
      </c>
      <c r="D61" s="10">
        <f ca="1">+VLOOKUP($E61,'[2]Summary Data'!$A$2:$Q$62,2,FALSE)</f>
        <v>-4.2988112330745327</v>
      </c>
      <c r="E61" s="10">
        <f ca="1">+VLOOKUP($E61,'[2]Summary Data'!$A$2:$Q$62,3,FALSE)</f>
        <v>-0.37630348405859365</v>
      </c>
      <c r="F61" s="10">
        <f ca="1">+VLOOKUP($E61,'[2]Summary Data'!$A$2:$Q$62,4,FALSE)</f>
        <v>2.0254519141196047E-2</v>
      </c>
      <c r="G61" s="10">
        <f ca="1">+VLOOKUP($E61,'[2]Summary Data'!$A$2:$Q$62,9,FALSE)</f>
        <v>0.49981021699866868</v>
      </c>
      <c r="H61" s="10" t="str">
        <f ca="1">+VLOOKUP($E61,'[2]Summary Data'!$A$2:$Q$62,10,FALSE)</f>
        <v>NA</v>
      </c>
      <c r="I61" s="11" t="s">
        <v>2</v>
      </c>
    </row>
    <row r="62" spans="2:9" x14ac:dyDescent="0.25">
      <c r="B62" s="9" t="s">
        <v>149</v>
      </c>
      <c r="C62" s="12" t="str">
        <f t="shared" ca="1" si="0"/>
        <v>NA</v>
      </c>
      <c r="D62" s="10" t="str">
        <f ca="1">+VLOOKUP($E62,'[2]Summary Data'!$A$2:$Q$62,2,FALSE)</f>
        <v>NA</v>
      </c>
      <c r="E62" s="10">
        <f ca="1">+VLOOKUP($E62,'[2]Summary Data'!$A$2:$Q$62,3,FALSE)</f>
        <v>-2.8532819203159536</v>
      </c>
      <c r="F62" s="10">
        <f ca="1">+VLOOKUP($E62,'[2]Summary Data'!$A$2:$Q$62,4,FALSE)</f>
        <v>3.4185776672640021E-2</v>
      </c>
      <c r="G62" s="10">
        <f ca="1">+VLOOKUP($E62,'[2]Summary Data'!$A$2:$Q$62,9,FALSE)</f>
        <v>-0.42469288377343062</v>
      </c>
      <c r="H62" s="10" t="str">
        <f ca="1">+VLOOKUP($E62,'[2]Summary Data'!$A$2:$Q$62,10,FALSE)</f>
        <v>NA</v>
      </c>
      <c r="I62" s="11" t="s">
        <v>2</v>
      </c>
    </row>
    <row r="63" spans="2:9" x14ac:dyDescent="0.25">
      <c r="B63" s="9" t="s">
        <v>23</v>
      </c>
      <c r="C63" s="12" t="str">
        <f t="shared" ca="1" si="0"/>
        <v>NA</v>
      </c>
      <c r="D63" s="10" t="str">
        <f ca="1">+VLOOKUP($E63,'[2]Summary Data'!$A$2:$Q$62,2,FALSE)</f>
        <v>NA</v>
      </c>
      <c r="E63" s="10" t="str">
        <f ca="1">+VLOOKUP($E63,'[2]Summary Data'!$A$2:$Q$62,3,FALSE)</f>
        <v>NA</v>
      </c>
      <c r="F63" s="10">
        <f ca="1">+VLOOKUP($E63,'[2]Summary Data'!$A$2:$Q$62,4,FALSE)</f>
        <v>0.18021002015021739</v>
      </c>
      <c r="G63" s="10">
        <f ca="1">+VLOOKUP($E63,'[2]Summary Data'!$A$2:$Q$62,9,FALSE)</f>
        <v>-0.14948571960737767</v>
      </c>
      <c r="H63" s="10">
        <f ca="1">+VLOOKUP($E63,'[2]Summary Data'!$A$2:$Q$62,10,FALSE)</f>
        <v>-8.6433593959752336E-2</v>
      </c>
      <c r="I63" s="11">
        <f ca="1">(IF(AND('[2]Analysis Inputs'!$N$154=2,'[2]Analysis Inputs'!$N$164=1),VLOOKUP($E63,'[2]Summary Data'!$A$1:$Q$62,13,FALSE), IF(AND('[2]Analysis Inputs'!$N$154=2,'[2]Analysis Inputs'!$N$164=2),VLOOKUP($E63,'[2]Summary Data'!$A$1:$Q$62,14, FALSE),"NA")))</f>
        <v>-6.3815986496865679E-2</v>
      </c>
    </row>
    <row r="64" spans="2:9" ht="15.75" thickBot="1" x14ac:dyDescent="0.3">
      <c r="B64" s="61" t="s">
        <v>150</v>
      </c>
      <c r="C64" s="62" t="str">
        <f t="shared" ca="1" si="0"/>
        <v>NA</v>
      </c>
      <c r="D64" s="63" t="str">
        <f ca="1">+VLOOKUP($E64,'[2]Summary Data'!$A$2:$Q$62,2,FALSE)</f>
        <v>NA</v>
      </c>
      <c r="E64" s="63" t="str">
        <f ca="1">+VLOOKUP($E64,'[2]Summary Data'!$A$2:$Q$62,3,FALSE)</f>
        <v>NA</v>
      </c>
      <c r="F64" s="63">
        <f ca="1">+VLOOKUP($E64,'[2]Summary Data'!$A$2:$Q$62,4,FALSE)</f>
        <v>0.30922398376646776</v>
      </c>
      <c r="G64" s="63">
        <f ca="1">+VLOOKUP($E64,'[2]Summary Data'!$A$2:$Q$62,9,FALSE)</f>
        <v>9.1542228046413987E-3</v>
      </c>
      <c r="H64" s="63" t="str">
        <f ca="1">+VLOOKUP($E64,'[2]Summary Data'!$A$2:$Q$62,10,FALSE)</f>
        <v>NA</v>
      </c>
      <c r="I64" s="64" t="s">
        <v>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32"/>
  <sheetViews>
    <sheetView workbookViewId="0">
      <selection activeCell="F11" sqref="F11"/>
    </sheetView>
  </sheetViews>
  <sheetFormatPr defaultRowHeight="15" x14ac:dyDescent="0.25"/>
  <cols>
    <col min="1" max="1" width="4.140625" customWidth="1"/>
    <col min="2" max="2" width="16.7109375" customWidth="1"/>
  </cols>
  <sheetData>
    <row r="2" spans="2:9" ht="15.75" thickBot="1" x14ac:dyDescent="0.3">
      <c r="B2" s="1" t="s">
        <v>82</v>
      </c>
      <c r="C2" s="2"/>
      <c r="D2" s="2"/>
      <c r="E2" s="2"/>
      <c r="F2" s="2"/>
      <c r="G2" s="2"/>
      <c r="I2" s="3"/>
    </row>
    <row r="3" spans="2:9" ht="73.5" x14ac:dyDescent="0.25">
      <c r="B3" s="4" t="s">
        <v>0</v>
      </c>
      <c r="C3" s="5" t="s">
        <v>24</v>
      </c>
      <c r="D3" s="6" t="s">
        <v>25</v>
      </c>
      <c r="E3" s="7" t="s">
        <v>103</v>
      </c>
      <c r="F3" s="7" t="s">
        <v>26</v>
      </c>
      <c r="G3" s="7" t="s">
        <v>27</v>
      </c>
      <c r="H3" s="7" t="s">
        <v>28</v>
      </c>
      <c r="I3" s="8" t="s">
        <v>29</v>
      </c>
    </row>
    <row r="4" spans="2:9" x14ac:dyDescent="0.25">
      <c r="B4" s="9" t="s">
        <v>12</v>
      </c>
      <c r="C4" s="19">
        <v>4.799452726904927</v>
      </c>
      <c r="D4" s="18">
        <v>-4.799452726904927</v>
      </c>
      <c r="E4" s="18">
        <v>-9.1273781621056216</v>
      </c>
      <c r="F4" s="10">
        <v>2.0254519141196047E-2</v>
      </c>
      <c r="G4" s="10">
        <v>3.4432220545025718E-2</v>
      </c>
      <c r="H4" s="10" t="s">
        <v>2</v>
      </c>
      <c r="I4" s="11" t="s">
        <v>2</v>
      </c>
    </row>
    <row r="5" spans="2:9" x14ac:dyDescent="0.25">
      <c r="B5" s="9" t="s">
        <v>14</v>
      </c>
      <c r="C5" s="12">
        <v>3.6490566431171434</v>
      </c>
      <c r="D5" s="17">
        <v>-3.6490566431171434</v>
      </c>
      <c r="E5" s="18">
        <v>-4.3911606737930704</v>
      </c>
      <c r="F5" s="10">
        <v>2.0254519141196047E-2</v>
      </c>
      <c r="G5" s="10">
        <v>-1.0207885454874921</v>
      </c>
      <c r="H5" s="10" t="s">
        <v>2</v>
      </c>
      <c r="I5" s="11" t="s">
        <v>2</v>
      </c>
    </row>
    <row r="6" spans="2:9" x14ac:dyDescent="0.25">
      <c r="B6" s="9" t="s">
        <v>5</v>
      </c>
      <c r="C6" s="12">
        <v>6.0737268680644059</v>
      </c>
      <c r="D6" s="18">
        <v>-6.0737268680644059</v>
      </c>
      <c r="E6" s="17">
        <v>-3.5455235990647034</v>
      </c>
      <c r="F6" s="10">
        <v>7.470296200674445E-2</v>
      </c>
      <c r="G6" s="10">
        <v>-0.49102544955381977</v>
      </c>
      <c r="H6" s="10" t="s">
        <v>2</v>
      </c>
      <c r="I6" s="11" t="s">
        <v>2</v>
      </c>
    </row>
    <row r="7" spans="2:9" x14ac:dyDescent="0.25">
      <c r="B7" s="9" t="s">
        <v>1</v>
      </c>
      <c r="C7" s="20">
        <v>5.5752083160829438</v>
      </c>
      <c r="D7" s="18">
        <v>-5.5752083160829438</v>
      </c>
      <c r="E7" s="17">
        <v>-3.1353369086789917</v>
      </c>
      <c r="F7" s="10">
        <v>0.18162984857485934</v>
      </c>
      <c r="G7" s="10">
        <v>-0.48903030248074875</v>
      </c>
      <c r="H7" s="10" t="s">
        <v>2</v>
      </c>
      <c r="I7" s="11" t="s">
        <v>2</v>
      </c>
    </row>
    <row r="8" spans="2:9" x14ac:dyDescent="0.25">
      <c r="B8" s="13" t="s">
        <v>4</v>
      </c>
      <c r="C8" s="12">
        <v>7.9489589921669603</v>
      </c>
      <c r="D8" s="18">
        <v>-7.9489589921669603</v>
      </c>
      <c r="E8" s="17">
        <v>-2.8637458899895774</v>
      </c>
      <c r="F8" s="10">
        <v>1.1338746968208027</v>
      </c>
      <c r="G8" s="10">
        <v>-0.47058202475029831</v>
      </c>
      <c r="H8" s="10" t="s">
        <v>2</v>
      </c>
      <c r="I8" s="11" t="s">
        <v>2</v>
      </c>
    </row>
    <row r="9" spans="2:9" x14ac:dyDescent="0.25">
      <c r="B9" s="13" t="s">
        <v>3</v>
      </c>
      <c r="C9" s="12">
        <v>4.6772365260279951</v>
      </c>
      <c r="D9" s="18">
        <v>-4.6772365260279951</v>
      </c>
      <c r="E9" s="17">
        <v>-2.70827152821093</v>
      </c>
      <c r="F9" s="10">
        <v>-0.84613881483919107</v>
      </c>
      <c r="G9" s="10">
        <v>-0.55788868890675092</v>
      </c>
      <c r="H9" s="10" t="s">
        <v>2</v>
      </c>
      <c r="I9" s="11" t="s">
        <v>2</v>
      </c>
    </row>
    <row r="10" spans="2:9" x14ac:dyDescent="0.25">
      <c r="B10" s="9" t="s">
        <v>20</v>
      </c>
      <c r="C10" s="12">
        <v>2.1326894497655569</v>
      </c>
      <c r="D10" s="17">
        <v>-2.1326894497655569</v>
      </c>
      <c r="E10" s="17">
        <v>-2.6613403096280934</v>
      </c>
      <c r="F10" s="10">
        <v>-0.92340796891716337</v>
      </c>
      <c r="G10" s="10">
        <v>-0.58446028234567138</v>
      </c>
      <c r="H10" s="10" t="s">
        <v>2</v>
      </c>
      <c r="I10" s="11" t="s">
        <v>2</v>
      </c>
    </row>
    <row r="11" spans="2:9" x14ac:dyDescent="0.25">
      <c r="B11" s="9" t="s">
        <v>18</v>
      </c>
      <c r="C11" s="12">
        <v>3.6831269309259898</v>
      </c>
      <c r="D11" s="17">
        <v>-3.6831269309259898</v>
      </c>
      <c r="E11" s="17">
        <v>-2.3816001800168372</v>
      </c>
      <c r="F11" s="10">
        <v>2.0254519141196047E-2</v>
      </c>
      <c r="G11" s="10">
        <v>1.0980672100751245</v>
      </c>
      <c r="H11" s="10" t="s">
        <v>2</v>
      </c>
      <c r="I11" s="11" t="s">
        <v>2</v>
      </c>
    </row>
    <row r="12" spans="2:9" x14ac:dyDescent="0.25">
      <c r="B12" s="9" t="s">
        <v>13</v>
      </c>
      <c r="C12" s="12">
        <v>3.0274716623608411</v>
      </c>
      <c r="D12" s="17">
        <v>-3.0274716623608411</v>
      </c>
      <c r="E12" s="65">
        <v>-1.8320754180112897</v>
      </c>
      <c r="F12" s="10">
        <v>2.0254519141196047E-2</v>
      </c>
      <c r="G12" s="10">
        <v>-1.5909481529405463</v>
      </c>
      <c r="H12" s="10" t="s">
        <v>2</v>
      </c>
      <c r="I12" s="11" t="s">
        <v>2</v>
      </c>
    </row>
    <row r="13" spans="2:9" x14ac:dyDescent="0.25">
      <c r="B13" s="9" t="s">
        <v>9</v>
      </c>
      <c r="C13" s="12">
        <v>2.1729152901086737</v>
      </c>
      <c r="D13" s="17">
        <v>-2.1729152901086737</v>
      </c>
      <c r="E13" s="65">
        <v>-1.0357206316437553</v>
      </c>
      <c r="F13" s="10">
        <v>2.0254519141196047E-2</v>
      </c>
      <c r="G13" s="10">
        <v>1.2416663572872335</v>
      </c>
      <c r="H13" s="10" t="s">
        <v>2</v>
      </c>
      <c r="I13" s="11" t="s">
        <v>2</v>
      </c>
    </row>
    <row r="14" spans="2:9" x14ac:dyDescent="0.25">
      <c r="B14" s="9" t="s">
        <v>10</v>
      </c>
      <c r="C14" s="12">
        <v>1.8734007624310425</v>
      </c>
      <c r="D14" s="65">
        <v>-1.8734007624310425</v>
      </c>
      <c r="E14" s="10">
        <v>-0.92552340675199463</v>
      </c>
      <c r="F14" s="10">
        <v>2.0254519141196047E-2</v>
      </c>
      <c r="G14" s="10">
        <v>1.2592539836731671</v>
      </c>
      <c r="H14" s="10" t="s">
        <v>2</v>
      </c>
      <c r="I14" s="11" t="s">
        <v>2</v>
      </c>
    </row>
    <row r="15" spans="2:9" x14ac:dyDescent="0.25">
      <c r="B15" s="9" t="s">
        <v>11</v>
      </c>
      <c r="C15" s="12" t="s">
        <v>2</v>
      </c>
      <c r="D15" s="10" t="s">
        <v>2</v>
      </c>
      <c r="E15" s="10">
        <v>-0.78533171952223768</v>
      </c>
      <c r="F15" s="10">
        <v>2.0254519141196047E-2</v>
      </c>
      <c r="G15" s="10">
        <v>0.38688541849235814</v>
      </c>
      <c r="H15" s="10" t="s">
        <v>2</v>
      </c>
      <c r="I15" s="11" t="s">
        <v>2</v>
      </c>
    </row>
    <row r="16" spans="2:9" x14ac:dyDescent="0.25">
      <c r="B16" s="9" t="s">
        <v>8</v>
      </c>
      <c r="C16" s="12">
        <v>1.4192980914359248</v>
      </c>
      <c r="D16" s="65">
        <v>-1.4192980914359248</v>
      </c>
      <c r="E16" s="10">
        <v>-0.75845019481932519</v>
      </c>
      <c r="F16" s="10">
        <v>2.0254519141196047E-2</v>
      </c>
      <c r="G16" s="10">
        <v>1.2859190946453891</v>
      </c>
      <c r="H16" s="10" t="s">
        <v>2</v>
      </c>
      <c r="I16" s="11" t="s">
        <v>2</v>
      </c>
    </row>
    <row r="17" spans="2:9" x14ac:dyDescent="0.25">
      <c r="B17" s="9" t="s">
        <v>22</v>
      </c>
      <c r="C17" s="12">
        <v>4.2988112330745327</v>
      </c>
      <c r="D17" s="18">
        <v>-4.2988112330745327</v>
      </c>
      <c r="E17" s="10">
        <v>-0.37630348405859365</v>
      </c>
      <c r="F17" s="10">
        <v>2.0254519141196047E-2</v>
      </c>
      <c r="G17" s="10">
        <v>0.49981021699866868</v>
      </c>
      <c r="H17" s="10" t="s">
        <v>2</v>
      </c>
      <c r="I17" s="11" t="s">
        <v>2</v>
      </c>
    </row>
    <row r="18" spans="2:9" x14ac:dyDescent="0.25">
      <c r="B18" s="9" t="s">
        <v>15</v>
      </c>
      <c r="C18" s="12">
        <v>0.53082087431688396</v>
      </c>
      <c r="D18" s="15">
        <v>-0.53082087431688396</v>
      </c>
      <c r="E18" s="16">
        <v>-0.2760901764592596</v>
      </c>
      <c r="F18" s="16">
        <v>2.0254519141196047E-2</v>
      </c>
      <c r="G18" s="10">
        <v>2.684033670533419E-2</v>
      </c>
      <c r="H18" s="10" t="s">
        <v>2</v>
      </c>
      <c r="I18" s="11" t="s">
        <v>2</v>
      </c>
    </row>
    <row r="19" spans="2:9" x14ac:dyDescent="0.25">
      <c r="B19" s="9" t="s">
        <v>6</v>
      </c>
      <c r="C19" s="12">
        <v>3.6597480795437827</v>
      </c>
      <c r="D19" s="17">
        <v>-3.6597480795437827</v>
      </c>
      <c r="E19" s="14">
        <v>-0.11558502792840858</v>
      </c>
      <c r="F19" s="10">
        <v>0.49749760642252011</v>
      </c>
      <c r="G19" s="10">
        <v>-0.13426157065196354</v>
      </c>
      <c r="H19" s="10">
        <v>-0.11558502792840858</v>
      </c>
      <c r="I19" s="11">
        <v>-4.166706810201283E-2</v>
      </c>
    </row>
    <row r="20" spans="2:9" x14ac:dyDescent="0.25">
      <c r="B20" s="9" t="s">
        <v>17</v>
      </c>
      <c r="C20" s="12">
        <v>0.18994168948972495</v>
      </c>
      <c r="D20" s="10">
        <v>-0.18994168948972495</v>
      </c>
      <c r="E20" s="10">
        <v>-8.9875346416933649E-2</v>
      </c>
      <c r="F20" s="10">
        <v>2.0254519141196047E-2</v>
      </c>
      <c r="G20" s="10">
        <v>-0.35461659031794068</v>
      </c>
      <c r="H20" s="10" t="s">
        <v>2</v>
      </c>
      <c r="I20" s="11" t="s">
        <v>2</v>
      </c>
    </row>
    <row r="21" spans="2:9" x14ac:dyDescent="0.25">
      <c r="B21" s="9" t="s">
        <v>23</v>
      </c>
      <c r="C21" s="12" t="s">
        <v>2</v>
      </c>
      <c r="D21" s="10" t="s">
        <v>2</v>
      </c>
      <c r="E21" s="10">
        <v>-8.6433593959752336E-2</v>
      </c>
      <c r="F21" s="10">
        <v>0.18021002015021739</v>
      </c>
      <c r="G21" s="10">
        <v>-0.14948571960737767</v>
      </c>
      <c r="H21" s="10">
        <v>-8.6433593959752336E-2</v>
      </c>
      <c r="I21" s="11">
        <v>-6.3815986496865679E-2</v>
      </c>
    </row>
    <row r="22" spans="2:9" x14ac:dyDescent="0.25">
      <c r="B22" s="9" t="s">
        <v>16</v>
      </c>
      <c r="C22" s="12">
        <v>0.11093650882302269</v>
      </c>
      <c r="D22" s="10">
        <v>-0.11093650882302269</v>
      </c>
      <c r="E22" s="10">
        <v>-8.0929830930775618E-2</v>
      </c>
      <c r="F22" s="10">
        <v>2.0254519141196047E-2</v>
      </c>
      <c r="G22" s="10" t="s">
        <v>2</v>
      </c>
      <c r="H22" s="10" t="s">
        <v>2</v>
      </c>
      <c r="I22" s="11" t="s">
        <v>2</v>
      </c>
    </row>
    <row r="23" spans="2:9" x14ac:dyDescent="0.25">
      <c r="B23" s="9" t="s">
        <v>7</v>
      </c>
      <c r="C23" s="12" t="s">
        <v>2</v>
      </c>
      <c r="D23" s="10" t="s">
        <v>2</v>
      </c>
      <c r="E23" s="10">
        <v>-5.3560700335522959E-2</v>
      </c>
      <c r="F23" s="10">
        <v>-0.20051974151841304</v>
      </c>
      <c r="G23" s="10">
        <v>-0.16690667116263708</v>
      </c>
      <c r="H23" s="10">
        <v>-5.3560700335522959E-2</v>
      </c>
      <c r="I23" s="11">
        <v>-8.9160932574846835E-2</v>
      </c>
    </row>
    <row r="24" spans="2:9" x14ac:dyDescent="0.25">
      <c r="B24" s="9" t="s">
        <v>19</v>
      </c>
      <c r="C24" s="12" t="s">
        <v>2</v>
      </c>
      <c r="D24" s="10" t="s">
        <v>2</v>
      </c>
      <c r="E24" s="10">
        <v>-7.9915606690990279E-3</v>
      </c>
      <c r="F24" s="10">
        <v>2.0254519141196047E-2</v>
      </c>
      <c r="G24" s="10" t="s">
        <v>2</v>
      </c>
      <c r="H24" s="10" t="s">
        <v>2</v>
      </c>
      <c r="I24" s="11" t="s">
        <v>2</v>
      </c>
    </row>
    <row r="25" spans="2:9" ht="15.75" thickBot="1" x14ac:dyDescent="0.3">
      <c r="B25" s="61" t="s">
        <v>21</v>
      </c>
      <c r="C25" s="62">
        <v>0.21543021258138986</v>
      </c>
      <c r="D25" s="63">
        <v>-0.21543021258138986</v>
      </c>
      <c r="E25" s="63">
        <v>2.608665626869755E-2</v>
      </c>
      <c r="F25" s="63">
        <v>-6.1041329359337294E-2</v>
      </c>
      <c r="G25" s="63" t="s">
        <v>2</v>
      </c>
      <c r="H25" s="63" t="s">
        <v>2</v>
      </c>
      <c r="I25" s="64" t="s">
        <v>2</v>
      </c>
    </row>
    <row r="27" spans="2:9" x14ac:dyDescent="0.25">
      <c r="B27" s="23" t="s">
        <v>99</v>
      </c>
    </row>
    <row r="28" spans="2:9" x14ac:dyDescent="0.25">
      <c r="B28" s="38" t="s">
        <v>102</v>
      </c>
    </row>
    <row r="29" spans="2:9" x14ac:dyDescent="0.25">
      <c r="B29" s="38" t="s">
        <v>104</v>
      </c>
    </row>
    <row r="30" spans="2:9" x14ac:dyDescent="0.25">
      <c r="B30" s="66" t="s">
        <v>152</v>
      </c>
      <c r="C30" s="67"/>
      <c r="D30" s="67"/>
      <c r="E30" s="67"/>
    </row>
    <row r="31" spans="2:9" x14ac:dyDescent="0.25">
      <c r="B31" s="68" t="s">
        <v>151</v>
      </c>
      <c r="C31" s="57"/>
      <c r="D31" s="57"/>
      <c r="E31" s="57"/>
    </row>
    <row r="32" spans="2:9" x14ac:dyDescent="0.25">
      <c r="B32" s="69" t="s">
        <v>153</v>
      </c>
      <c r="C32" s="70"/>
      <c r="D32" s="70"/>
      <c r="E32" s="70"/>
    </row>
  </sheetData>
  <sortState ref="B4:I25">
    <sortCondition ref="E4:E25"/>
  </sortState>
  <pageMargins left="0.7" right="0.7" top="0.75" bottom="0.75" header="0.3" footer="0.3"/>
  <pageSetup orientation="portrait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28"/>
  <sheetViews>
    <sheetView tabSelected="1" workbookViewId="0">
      <selection activeCell="C31" sqref="C31"/>
    </sheetView>
  </sheetViews>
  <sheetFormatPr defaultRowHeight="15" x14ac:dyDescent="0.25"/>
  <cols>
    <col min="1" max="1" width="4.140625" customWidth="1"/>
    <col min="2" max="2" width="19.42578125" bestFit="1" customWidth="1"/>
    <col min="3" max="3" width="14.7109375" bestFit="1" customWidth="1"/>
    <col min="4" max="4" width="13.42578125" bestFit="1" customWidth="1"/>
    <col min="5" max="5" width="4.42578125" customWidth="1"/>
    <col min="6" max="6" width="13.7109375" bestFit="1" customWidth="1"/>
    <col min="7" max="7" width="12.28515625" bestFit="1" customWidth="1"/>
    <col min="8" max="8" width="4.42578125" customWidth="1"/>
    <col min="9" max="9" width="12.85546875" customWidth="1"/>
  </cols>
  <sheetData>
    <row r="2" spans="2:9" ht="15.75" thickBot="1" x14ac:dyDescent="0.3">
      <c r="B2" s="1" t="s">
        <v>88</v>
      </c>
    </row>
    <row r="3" spans="2:9" ht="34.5" x14ac:dyDescent="0.25">
      <c r="B3" s="24" t="s">
        <v>0</v>
      </c>
      <c r="C3" s="26" t="s">
        <v>87</v>
      </c>
      <c r="D3" s="29" t="s">
        <v>91</v>
      </c>
      <c r="F3" s="26" t="s">
        <v>89</v>
      </c>
      <c r="G3" s="29" t="s">
        <v>92</v>
      </c>
      <c r="I3" s="29" t="s">
        <v>90</v>
      </c>
    </row>
    <row r="4" spans="2:9" x14ac:dyDescent="0.25">
      <c r="B4" s="25" t="s">
        <v>1</v>
      </c>
      <c r="C4" s="28">
        <v>287122</v>
      </c>
      <c r="D4" s="30">
        <v>128243.40108712159</v>
      </c>
      <c r="E4" s="27"/>
      <c r="F4" s="36">
        <v>287122</v>
      </c>
      <c r="G4" s="30">
        <v>-900224.20389372949</v>
      </c>
      <c r="H4" s="27"/>
      <c r="I4" s="34">
        <v>-1028467.6049808511</v>
      </c>
    </row>
    <row r="5" spans="2:9" x14ac:dyDescent="0.25">
      <c r="B5" s="25" t="s">
        <v>14</v>
      </c>
      <c r="C5" s="28">
        <v>206963</v>
      </c>
      <c r="D5" s="30">
        <v>4191.9360450193572</v>
      </c>
      <c r="E5" s="27"/>
      <c r="F5" s="36">
        <v>206963</v>
      </c>
      <c r="G5" s="30">
        <v>-908807.7865302352</v>
      </c>
      <c r="H5" s="27"/>
      <c r="I5" s="34">
        <v>-912999.72257525451</v>
      </c>
    </row>
    <row r="6" spans="2:9" x14ac:dyDescent="0.25">
      <c r="B6" s="25" t="s">
        <v>5</v>
      </c>
      <c r="C6" s="28">
        <v>201824</v>
      </c>
      <c r="D6" s="30">
        <v>60694.910470389776</v>
      </c>
      <c r="E6" s="27"/>
      <c r="F6" s="36">
        <v>201824</v>
      </c>
      <c r="G6" s="30">
        <v>-715571.75485763466</v>
      </c>
      <c r="H6" s="27"/>
      <c r="I6" s="34">
        <v>-776266.66532802442</v>
      </c>
    </row>
    <row r="7" spans="2:9" x14ac:dyDescent="0.25">
      <c r="B7" s="25" t="s">
        <v>20</v>
      </c>
      <c r="C7" s="28">
        <v>327318</v>
      </c>
      <c r="D7" s="72">
        <v>-329387.54510536976</v>
      </c>
      <c r="E7" s="27"/>
      <c r="F7" s="36">
        <v>327318</v>
      </c>
      <c r="G7" s="72">
        <v>-871104.58746684832</v>
      </c>
      <c r="H7" s="27"/>
      <c r="I7" s="73">
        <v>-541717.04236147855</v>
      </c>
    </row>
    <row r="8" spans="2:9" x14ac:dyDescent="0.25">
      <c r="B8" s="25" t="s">
        <v>6</v>
      </c>
      <c r="C8" s="28">
        <v>745700</v>
      </c>
      <c r="D8" s="30">
        <v>420130.1550000984</v>
      </c>
      <c r="E8" s="27"/>
      <c r="F8" s="36">
        <v>745700</v>
      </c>
      <c r="G8" s="30">
        <v>-86191.755326214276</v>
      </c>
      <c r="H8" s="27"/>
      <c r="I8" s="34">
        <v>-506321.91032631265</v>
      </c>
    </row>
    <row r="9" spans="2:9" x14ac:dyDescent="0.25">
      <c r="B9" s="25" t="s">
        <v>12</v>
      </c>
      <c r="C9" s="28">
        <v>30291</v>
      </c>
      <c r="D9" s="30">
        <v>613.52963930596945</v>
      </c>
      <c r="E9" s="27"/>
      <c r="F9" s="36">
        <v>30291</v>
      </c>
      <c r="G9" s="30">
        <v>-276477.4119083414</v>
      </c>
      <c r="H9" s="27"/>
      <c r="I9" s="34">
        <v>-277090.94154764735</v>
      </c>
    </row>
    <row r="10" spans="2:9" x14ac:dyDescent="0.25">
      <c r="B10" s="25" t="s">
        <v>10</v>
      </c>
      <c r="C10" s="28">
        <v>284758</v>
      </c>
      <c r="D10" s="30">
        <v>5767.6363616087037</v>
      </c>
      <c r="E10" s="27"/>
      <c r="F10" s="36">
        <v>284758</v>
      </c>
      <c r="G10" s="30">
        <v>-263550.19425988448</v>
      </c>
      <c r="H10" s="27"/>
      <c r="I10" s="34">
        <v>-269317.83062149317</v>
      </c>
    </row>
    <row r="11" spans="2:9" x14ac:dyDescent="0.25">
      <c r="B11" s="25" t="s">
        <v>23</v>
      </c>
      <c r="C11" s="28">
        <v>547794</v>
      </c>
      <c r="D11" s="30">
        <v>126756.29430207479</v>
      </c>
      <c r="E11" s="27"/>
      <c r="F11" s="36">
        <v>547794</v>
      </c>
      <c r="G11" s="30">
        <v>-47347.804169588569</v>
      </c>
      <c r="H11" s="27"/>
      <c r="I11" s="34">
        <v>-174104.09847166337</v>
      </c>
    </row>
    <row r="12" spans="2:9" x14ac:dyDescent="0.25">
      <c r="B12" s="25" t="s">
        <v>18</v>
      </c>
      <c r="C12" s="28">
        <v>67415</v>
      </c>
      <c r="D12" s="30">
        <v>1365.4584079037315</v>
      </c>
      <c r="E12" s="27"/>
      <c r="F12" s="36">
        <v>67415</v>
      </c>
      <c r="G12" s="30">
        <v>-160555.57613583509</v>
      </c>
      <c r="H12" s="27"/>
      <c r="I12" s="34">
        <v>-161921.03454373882</v>
      </c>
    </row>
    <row r="13" spans="2:9" x14ac:dyDescent="0.25">
      <c r="B13" s="25" t="s">
        <v>4</v>
      </c>
      <c r="C13" s="28">
        <v>11870</v>
      </c>
      <c r="D13" s="30">
        <v>17970.858944033953</v>
      </c>
      <c r="E13" s="27"/>
      <c r="F13" s="36">
        <v>11870</v>
      </c>
      <c r="G13" s="30">
        <v>-33992.663714176284</v>
      </c>
      <c r="H13" s="27"/>
      <c r="I13" s="34">
        <v>-51963.522658210233</v>
      </c>
    </row>
    <row r="14" spans="2:9" x14ac:dyDescent="0.25">
      <c r="B14" s="25" t="s">
        <v>13</v>
      </c>
      <c r="C14" s="28">
        <v>23679</v>
      </c>
      <c r="D14" s="30">
        <v>479.60675874438118</v>
      </c>
      <c r="E14" s="27"/>
      <c r="F14" s="36">
        <v>23679</v>
      </c>
      <c r="G14" s="30">
        <v>-43381.713823089332</v>
      </c>
      <c r="H14" s="27"/>
      <c r="I14" s="34">
        <v>-43861.320581833716</v>
      </c>
    </row>
    <row r="15" spans="2:9" x14ac:dyDescent="0.25">
      <c r="B15" s="25" t="s">
        <v>9</v>
      </c>
      <c r="C15" s="28">
        <v>36849</v>
      </c>
      <c r="D15" s="30">
        <v>746.35877583393312</v>
      </c>
      <c r="E15" s="27"/>
      <c r="F15" s="36">
        <v>36849</v>
      </c>
      <c r="G15" s="30">
        <v>-38165.26955544074</v>
      </c>
      <c r="H15" s="27"/>
      <c r="I15" s="34">
        <v>-38911.628331274675</v>
      </c>
    </row>
    <row r="16" spans="2:9" x14ac:dyDescent="0.25">
      <c r="B16" s="25" t="s">
        <v>11</v>
      </c>
      <c r="C16" s="28">
        <v>42172</v>
      </c>
      <c r="D16" s="30">
        <v>854.17358122251972</v>
      </c>
      <c r="E16" s="27"/>
      <c r="F16" s="36">
        <v>42172</v>
      </c>
      <c r="G16" s="30">
        <v>-33119.009275691809</v>
      </c>
      <c r="H16" s="27"/>
      <c r="I16" s="34">
        <v>-33973.182856914325</v>
      </c>
    </row>
    <row r="17" spans="2:9" x14ac:dyDescent="0.25">
      <c r="B17" s="25" t="s">
        <v>3</v>
      </c>
      <c r="C17" s="28">
        <v>16497</v>
      </c>
      <c r="D17" s="30">
        <v>-12305.291407168366</v>
      </c>
      <c r="E17" s="27"/>
      <c r="F17" s="36">
        <v>16497</v>
      </c>
      <c r="G17" s="30">
        <v>-44678.355400895714</v>
      </c>
      <c r="H17" s="27"/>
      <c r="I17" s="34">
        <v>-32373.063993727348</v>
      </c>
    </row>
    <row r="18" spans="2:9" x14ac:dyDescent="0.25">
      <c r="B18" s="25" t="s">
        <v>15</v>
      </c>
      <c r="C18" s="28">
        <v>92218</v>
      </c>
      <c r="D18" s="30">
        <v>1867.831246162817</v>
      </c>
      <c r="E18" s="27"/>
      <c r="F18" s="36">
        <v>92218</v>
      </c>
      <c r="G18" s="30">
        <v>-25460.48389272</v>
      </c>
      <c r="H18" s="27"/>
      <c r="I18" s="34">
        <v>-27328.315138882816</v>
      </c>
    </row>
    <row r="19" spans="2:9" x14ac:dyDescent="0.25">
      <c r="B19" s="25" t="s">
        <v>17</v>
      </c>
      <c r="C19" s="28">
        <v>93706</v>
      </c>
      <c r="D19" s="30">
        <v>1897.9699706449167</v>
      </c>
      <c r="E19" s="27"/>
      <c r="F19" s="36">
        <v>93706</v>
      </c>
      <c r="G19" s="30">
        <v>-8421.859211345185</v>
      </c>
      <c r="H19" s="27"/>
      <c r="I19" s="34">
        <v>-10319.829181990102</v>
      </c>
    </row>
    <row r="20" spans="2:9" x14ac:dyDescent="0.25">
      <c r="B20" s="25" t="s">
        <v>22</v>
      </c>
      <c r="C20" s="28">
        <v>24010</v>
      </c>
      <c r="D20" s="30">
        <v>486.31100458011707</v>
      </c>
      <c r="E20" s="27"/>
      <c r="F20" s="36">
        <v>24010</v>
      </c>
      <c r="G20" s="30">
        <v>-9035.0466522468341</v>
      </c>
      <c r="H20" s="27"/>
      <c r="I20" s="34">
        <v>-9521.3576568269509</v>
      </c>
    </row>
    <row r="21" spans="2:9" x14ac:dyDescent="0.25">
      <c r="B21" s="25" t="s">
        <v>8</v>
      </c>
      <c r="C21" s="28">
        <v>9936</v>
      </c>
      <c r="D21" s="30">
        <v>201.24890218692391</v>
      </c>
      <c r="E21" s="27"/>
      <c r="F21" s="36">
        <v>9936</v>
      </c>
      <c r="G21" s="30">
        <v>-7535.961135724815</v>
      </c>
      <c r="H21" s="27"/>
      <c r="I21" s="34">
        <v>-7737.2100379117392</v>
      </c>
    </row>
    <row r="22" spans="2:9" x14ac:dyDescent="0.25">
      <c r="B22" s="25" t="s">
        <v>16</v>
      </c>
      <c r="C22" s="28">
        <v>69316</v>
      </c>
      <c r="D22" s="30">
        <v>1403.9622487911452</v>
      </c>
      <c r="E22" s="27"/>
      <c r="F22" s="36">
        <v>69316</v>
      </c>
      <c r="G22" s="30">
        <v>-5609.7321607976428</v>
      </c>
      <c r="H22" s="27"/>
      <c r="I22" s="34">
        <v>-7013.6944095887884</v>
      </c>
    </row>
    <row r="23" spans="2:9" x14ac:dyDescent="0.25">
      <c r="B23" s="25" t="s">
        <v>21</v>
      </c>
      <c r="C23" s="28">
        <v>170743</v>
      </c>
      <c r="D23" s="30">
        <v>-10422.379698801327</v>
      </c>
      <c r="E23" s="27"/>
      <c r="F23" s="36">
        <v>170743</v>
      </c>
      <c r="G23" s="30">
        <v>4454.1139512862255</v>
      </c>
      <c r="H23" s="27"/>
      <c r="I23" s="34">
        <v>14876.493650087552</v>
      </c>
    </row>
    <row r="24" spans="2:9" ht="15.75" thickBot="1" x14ac:dyDescent="0.3">
      <c r="B24" s="31" t="s">
        <v>7</v>
      </c>
      <c r="C24" s="32">
        <v>192666</v>
      </c>
      <c r="D24" s="33">
        <v>-32113.4302777005</v>
      </c>
      <c r="E24" s="27"/>
      <c r="F24" s="37">
        <v>192666</v>
      </c>
      <c r="G24" s="33">
        <v>-10319.325890843866</v>
      </c>
      <c r="H24" s="27"/>
      <c r="I24" s="35">
        <v>21794.104386856634</v>
      </c>
    </row>
    <row r="26" spans="2:9" x14ac:dyDescent="0.25">
      <c r="B26" s="23" t="s">
        <v>100</v>
      </c>
    </row>
    <row r="27" spans="2:9" x14ac:dyDescent="0.25">
      <c r="B27" s="38" t="s">
        <v>102</v>
      </c>
    </row>
    <row r="28" spans="2:9" x14ac:dyDescent="0.25">
      <c r="D28" s="74"/>
      <c r="E28" s="74"/>
      <c r="F28" s="74"/>
      <c r="G28" s="74"/>
      <c r="H28" s="74"/>
      <c r="I28" s="74"/>
    </row>
  </sheetData>
  <sortState ref="B4:I24">
    <sortCondition ref="I4:I24"/>
  </sortState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5"/>
  <sheetViews>
    <sheetView zoomScale="110" zoomScaleNormal="110" workbookViewId="0">
      <selection activeCell="F4" sqref="F4"/>
    </sheetView>
  </sheetViews>
  <sheetFormatPr defaultRowHeight="15" x14ac:dyDescent="0.25"/>
  <cols>
    <col min="1" max="1" width="4.5703125" style="40" customWidth="1"/>
    <col min="2" max="2" width="41.5703125" style="39" customWidth="1"/>
    <col min="3" max="3" width="13.85546875" style="39" bestFit="1" customWidth="1"/>
    <col min="4" max="4" width="9.5703125" style="40" bestFit="1" customWidth="1"/>
    <col min="5" max="5" width="4" style="40" customWidth="1"/>
    <col min="6" max="6" width="28.7109375" style="40" bestFit="1" customWidth="1"/>
    <col min="7" max="16384" width="9.140625" style="40"/>
  </cols>
  <sheetData>
    <row r="1" spans="1:6" ht="14.25" customHeight="1" x14ac:dyDescent="0.25"/>
    <row r="2" spans="1:6" ht="15.75" x14ac:dyDescent="0.25">
      <c r="B2" s="41" t="s">
        <v>98</v>
      </c>
    </row>
    <row r="3" spans="1:6" s="22" customFormat="1" ht="12.75" x14ac:dyDescent="0.2">
      <c r="B3" s="42"/>
      <c r="C3" s="42"/>
      <c r="D3" s="75"/>
      <c r="E3" s="42"/>
      <c r="F3" s="42" t="s">
        <v>155</v>
      </c>
    </row>
    <row r="4" spans="1:6" s="22" customFormat="1" ht="40.5" customHeight="1" x14ac:dyDescent="0.2">
      <c r="A4" s="43"/>
      <c r="B4" s="44" t="s">
        <v>95</v>
      </c>
      <c r="C4" s="44" t="s">
        <v>30</v>
      </c>
      <c r="D4" s="22" t="s">
        <v>94</v>
      </c>
      <c r="F4" s="22" t="s">
        <v>154</v>
      </c>
    </row>
    <row r="5" spans="1:6" x14ac:dyDescent="0.25">
      <c r="A5" s="45"/>
      <c r="B5" s="39" t="s">
        <v>31</v>
      </c>
      <c r="C5" s="46">
        <f>'[3]2020-2021 Data'!C63+'[3]2020-2021 Data'!C64</f>
        <v>5.6422610538565225E-3</v>
      </c>
      <c r="D5" s="71">
        <f t="shared" ref="D5:D36" si="0">$C5*D$62</f>
        <v>30290.57957694682</v>
      </c>
      <c r="F5" s="40" t="s">
        <v>12</v>
      </c>
    </row>
    <row r="6" spans="1:6" x14ac:dyDescent="0.25">
      <c r="A6" s="45"/>
      <c r="B6" s="39" t="s">
        <v>32</v>
      </c>
      <c r="C6" s="46">
        <f>'[3]2020-2021 Data'!F66</f>
        <v>6.6510402922726229E-5</v>
      </c>
      <c r="D6" s="47">
        <f t="shared" si="0"/>
        <v>357.06228995707608</v>
      </c>
      <c r="F6" s="40" t="s">
        <v>85</v>
      </c>
    </row>
    <row r="7" spans="1:6" x14ac:dyDescent="0.25">
      <c r="A7" s="45"/>
      <c r="B7" s="39" t="s">
        <v>60</v>
      </c>
      <c r="C7" s="48"/>
      <c r="D7" s="47">
        <f t="shared" si="0"/>
        <v>0</v>
      </c>
      <c r="F7" s="40" t="s">
        <v>86</v>
      </c>
    </row>
    <row r="8" spans="1:6" x14ac:dyDescent="0.25">
      <c r="A8" s="45"/>
      <c r="B8" s="39" t="s">
        <v>61</v>
      </c>
      <c r="C8" s="48">
        <f>'[3]2020-2021 Data'!F78+'[3]2020-2021 Data'!F79</f>
        <v>3.7699389000432767E-4</v>
      </c>
      <c r="D8" s="47">
        <f t="shared" si="0"/>
        <v>2023.8984542187416</v>
      </c>
      <c r="F8" s="40" t="s">
        <v>86</v>
      </c>
    </row>
    <row r="9" spans="1:6" x14ac:dyDescent="0.25">
      <c r="A9" s="45"/>
      <c r="B9" s="39" t="s">
        <v>34</v>
      </c>
      <c r="C9" s="46">
        <f>'[3]2020-2021 Data'!F17+'[3]2020-2021 Data'!F18</f>
        <v>1.2911621413288726E-2</v>
      </c>
      <c r="D9" s="71">
        <f t="shared" si="0"/>
        <v>69316.270933496242</v>
      </c>
      <c r="F9" s="40" t="s">
        <v>16</v>
      </c>
    </row>
    <row r="10" spans="1:6" x14ac:dyDescent="0.25">
      <c r="A10" s="45"/>
      <c r="B10" s="39" t="s">
        <v>35</v>
      </c>
      <c r="C10" s="46">
        <f>'[3]2020-2021 Data'!F63</f>
        <v>0</v>
      </c>
      <c r="D10" s="47">
        <f t="shared" si="0"/>
        <v>0</v>
      </c>
      <c r="F10" s="40" t="s">
        <v>85</v>
      </c>
    </row>
    <row r="11" spans="1:6" x14ac:dyDescent="0.25">
      <c r="A11" s="45"/>
      <c r="B11" s="39" t="s">
        <v>62</v>
      </c>
      <c r="C11" s="48">
        <f>'[3]2020-2021 Data'!C80</f>
        <v>4.2162371091678918E-4</v>
      </c>
      <c r="D11" s="47">
        <f t="shared" si="0"/>
        <v>2263.4944475536818</v>
      </c>
      <c r="F11" s="40" t="s">
        <v>86</v>
      </c>
    </row>
    <row r="12" spans="1:6" x14ac:dyDescent="0.25">
      <c r="A12" s="45"/>
      <c r="B12" s="39" t="s">
        <v>36</v>
      </c>
      <c r="C12" s="46">
        <f>'[3]2020-2021 Data'!C7+'[3]2020-2021 Data'!C16</f>
        <v>5.3482577929110327E-2</v>
      </c>
      <c r="D12" s="71">
        <f t="shared" si="0"/>
        <v>287122.1780202252</v>
      </c>
      <c r="F12" s="40" t="s">
        <v>1</v>
      </c>
    </row>
    <row r="13" spans="1:6" x14ac:dyDescent="0.25">
      <c r="A13" s="45"/>
      <c r="B13" s="39" t="s">
        <v>37</v>
      </c>
      <c r="C13" s="46">
        <f>'[3]2020-2021 Data'!F20+'[3]2020-2021 Data'!F21</f>
        <v>1.2557506847244108E-2</v>
      </c>
      <c r="D13" s="71">
        <f t="shared" si="0"/>
        <v>67415.200539952682</v>
      </c>
      <c r="F13" s="40" t="s">
        <v>18</v>
      </c>
    </row>
    <row r="14" spans="1:6" x14ac:dyDescent="0.25">
      <c r="A14" s="45"/>
      <c r="B14" s="39" t="s">
        <v>38</v>
      </c>
      <c r="C14" s="46">
        <f>'[3]2020-2021 Data'!C9+'[3]2020-2021 Data'!C10</f>
        <v>2.7043061009748605E-3</v>
      </c>
      <c r="D14" s="71">
        <f t="shared" si="0"/>
        <v>14518.115764248865</v>
      </c>
      <c r="F14" s="40" t="s">
        <v>5</v>
      </c>
    </row>
    <row r="15" spans="1:6" x14ac:dyDescent="0.25">
      <c r="A15" s="45"/>
      <c r="B15" s="39" t="s">
        <v>63</v>
      </c>
      <c r="C15" s="48">
        <f>'[3]2020-2021 Data'!F25</f>
        <v>4.1713308602015116E-3</v>
      </c>
      <c r="D15" s="47">
        <f t="shared" si="0"/>
        <v>22393.864473240825</v>
      </c>
      <c r="F15" s="40" t="s">
        <v>86</v>
      </c>
    </row>
    <row r="16" spans="1:6" x14ac:dyDescent="0.25">
      <c r="A16" s="45"/>
      <c r="B16" s="39" t="s">
        <v>39</v>
      </c>
      <c r="C16" s="46">
        <f>'[3]2020-2021 Data'!C56+'[3]2020-2021 Data'!C57+'[3]2020-2021 Data'!C58</f>
        <v>1.7177587410867869E-2</v>
      </c>
      <c r="D16" s="71">
        <f t="shared" si="0"/>
        <v>92218.185837610537</v>
      </c>
      <c r="F16" s="40" t="s">
        <v>15</v>
      </c>
    </row>
    <row r="17" spans="1:6" x14ac:dyDescent="0.25">
      <c r="A17" s="45"/>
      <c r="B17" s="39" t="s">
        <v>49</v>
      </c>
      <c r="C17" s="46">
        <f>'[3]2020-2021 Data'!C12+'[3]2020-2021 Data'!C21+'[3]2020-2021 Data'!C79</f>
        <v>0.10203819207576105</v>
      </c>
      <c r="D17" s="71">
        <f t="shared" si="0"/>
        <v>547793.86268312507</v>
      </c>
      <c r="F17" s="40" t="s">
        <v>23</v>
      </c>
    </row>
    <row r="18" spans="1:6" x14ac:dyDescent="0.25">
      <c r="A18" s="45"/>
      <c r="B18" s="39" t="s">
        <v>40</v>
      </c>
      <c r="C18" s="46">
        <f>'[3]2020-2021 Data'!F28+'[3]2020-2021 Data'!F29+'[3]2020-2021 Data'!F30+'[3]2020-2021 Data'!F31+'[3]2020-2021 Data'!F32+'[3]2020-2021 Data'!F33+'[3]2020-2021 Data'!F34+'[3]2020-2021 Data'!F35+'[3]2020-2021 Data'!F36+'[3]2020-2021 Data'!F37+'[3]2020-2021 Data'!F38</f>
        <v>7.8553389287672696E-3</v>
      </c>
      <c r="D18" s="71">
        <f t="shared" si="0"/>
        <v>42171.527806760685</v>
      </c>
      <c r="F18" s="40" t="s">
        <v>11</v>
      </c>
    </row>
    <row r="19" spans="1:6" x14ac:dyDescent="0.25">
      <c r="A19" s="45"/>
      <c r="B19" s="39" t="s">
        <v>20</v>
      </c>
      <c r="C19" s="46">
        <f>'[3]2020-2021 Data'!F8</f>
        <v>1.7251352141115107E-2</v>
      </c>
      <c r="D19" s="71">
        <f t="shared" si="0"/>
        <v>92614.193113806803</v>
      </c>
      <c r="E19" s="39"/>
      <c r="F19" s="39" t="s">
        <v>20</v>
      </c>
    </row>
    <row r="20" spans="1:6" x14ac:dyDescent="0.25">
      <c r="A20" s="45"/>
      <c r="B20" s="39" t="s">
        <v>64</v>
      </c>
      <c r="C20" s="48">
        <f>'[3]2020-2021 Data'!F77</f>
        <v>3.0537511254176114E-2</v>
      </c>
      <c r="D20" s="47">
        <f t="shared" si="0"/>
        <v>163941.1764002461</v>
      </c>
      <c r="F20" s="40" t="s">
        <v>86</v>
      </c>
    </row>
    <row r="21" spans="1:6" x14ac:dyDescent="0.25">
      <c r="A21" s="45"/>
      <c r="B21" s="39" t="s">
        <v>21</v>
      </c>
      <c r="C21" s="46">
        <f>'[3]2020-2021 Data'!F19</f>
        <v>3.1804569079208617E-2</v>
      </c>
      <c r="D21" s="71">
        <f t="shared" si="0"/>
        <v>170743.39903960933</v>
      </c>
      <c r="F21" s="40" t="s">
        <v>21</v>
      </c>
    </row>
    <row r="22" spans="1:6" x14ac:dyDescent="0.25">
      <c r="A22" s="45"/>
      <c r="B22" s="39" t="s">
        <v>53</v>
      </c>
      <c r="C22" s="48">
        <f>'[3]2020-2021 Data'!C35</f>
        <v>5.6553983975455024E-3</v>
      </c>
      <c r="D22" s="71">
        <f t="shared" si="0"/>
        <v>30361.10764196231</v>
      </c>
      <c r="F22" s="40" t="s">
        <v>10</v>
      </c>
    </row>
    <row r="23" spans="1:6" x14ac:dyDescent="0.25">
      <c r="A23" s="45"/>
      <c r="B23" s="39" t="s">
        <v>43</v>
      </c>
      <c r="C23" s="46">
        <f>'[3]2020-2021 Data'!C31+'[3]2020-2021 Data'!C37+'[3]2020-2021 Data'!C38+'[3]2020-2021 Data'!C39+'[3]2020-2021 Data'!C51+'[3]2020-2021 Data'!C46</f>
        <v>4.5368152480719626E-2</v>
      </c>
      <c r="D23" s="71">
        <f t="shared" si="0"/>
        <v>243559.73959003572</v>
      </c>
      <c r="F23" s="40" t="s">
        <v>10</v>
      </c>
    </row>
    <row r="24" spans="1:6" x14ac:dyDescent="0.25">
      <c r="A24" s="45"/>
      <c r="B24" s="39" t="s">
        <v>65</v>
      </c>
      <c r="C24" s="48">
        <f>'[3]2020-2021 Data'!F80</f>
        <v>1.0227051969215506E-2</v>
      </c>
      <c r="D24" s="47">
        <f t="shared" si="0"/>
        <v>54904.11176550472</v>
      </c>
      <c r="F24" s="40" t="s">
        <v>86</v>
      </c>
    </row>
    <row r="25" spans="1:6" x14ac:dyDescent="0.25">
      <c r="A25" s="45"/>
      <c r="B25" s="39" t="s">
        <v>44</v>
      </c>
      <c r="C25" s="46">
        <f>'[3]2020-2021 Data'!F48+'[3]2020-2021 Data'!F49+'[3]2020-2021 Data'!F50</f>
        <v>2.2665815510626409E-4</v>
      </c>
      <c r="D25" s="47">
        <f t="shared" si="0"/>
        <v>1216.8183674021182</v>
      </c>
      <c r="F25" s="40" t="s">
        <v>85</v>
      </c>
    </row>
    <row r="26" spans="1:6" x14ac:dyDescent="0.25">
      <c r="A26" s="45"/>
      <c r="B26" s="39" t="s">
        <v>6</v>
      </c>
      <c r="C26" s="46">
        <f>'[3]2020-2021 Data'!C73+'[3]2020-2021 Data'!C74+'[3]2020-2021 Data'!C75+'[3]2020-2021 Data'!C76+'[3]2020-2021 Data'!C81</f>
        <v>0.13890245206295662</v>
      </c>
      <c r="D26" s="71">
        <f t="shared" si="0"/>
        <v>745700.30303192348</v>
      </c>
      <c r="F26" s="40" t="s">
        <v>6</v>
      </c>
    </row>
    <row r="27" spans="1:6" x14ac:dyDescent="0.25">
      <c r="A27" s="45"/>
      <c r="B27" s="39" t="s">
        <v>66</v>
      </c>
      <c r="C27" s="48">
        <f>'[3]2020-2021 Data'!F43+'[3]2020-2021 Data'!F44</f>
        <v>2.2681792207355028E-2</v>
      </c>
      <c r="D27" s="47">
        <f t="shared" si="0"/>
        <v>121767.60792290181</v>
      </c>
      <c r="F27" s="40" t="s">
        <v>86</v>
      </c>
    </row>
    <row r="28" spans="1:6" x14ac:dyDescent="0.25">
      <c r="A28" s="45"/>
      <c r="B28" s="39" t="s">
        <v>41</v>
      </c>
      <c r="C28" s="46">
        <f>'[3]2020-2021 Data'!C27+'[3]2020-2021 Data'!C44</f>
        <v>1.8508595082897871E-3</v>
      </c>
      <c r="D28" s="71">
        <f t="shared" si="0"/>
        <v>9936.3724376561076</v>
      </c>
      <c r="F28" s="40" t="s">
        <v>8</v>
      </c>
    </row>
    <row r="29" spans="1:6" x14ac:dyDescent="0.25">
      <c r="A29" s="45"/>
      <c r="B29" s="39" t="s">
        <v>42</v>
      </c>
      <c r="C29" s="46">
        <f>'[3]2020-2021 Data'!C18</f>
        <v>2.211046848909071E-3</v>
      </c>
      <c r="D29" s="71">
        <f t="shared" si="0"/>
        <v>11870.044630327879</v>
      </c>
      <c r="F29" s="40" t="s">
        <v>83</v>
      </c>
    </row>
    <row r="30" spans="1:6" x14ac:dyDescent="0.25">
      <c r="A30" s="45"/>
      <c r="B30" s="39" t="s">
        <v>67</v>
      </c>
      <c r="C30" s="48">
        <f>'[3]2020-2021 Data'!F16</f>
        <v>4.291009526730092E-3</v>
      </c>
      <c r="D30" s="47">
        <f t="shared" si="0"/>
        <v>23036.361539141213</v>
      </c>
      <c r="F30" s="40" t="s">
        <v>86</v>
      </c>
    </row>
    <row r="31" spans="1:6" x14ac:dyDescent="0.25">
      <c r="A31" s="45"/>
      <c r="B31" s="39" t="s">
        <v>51</v>
      </c>
      <c r="C31" s="46">
        <f>'[3]2020-2021 Data'!F51+'[3]2020-2021 Data'!F54</f>
        <v>1.9964214548700418E-3</v>
      </c>
      <c r="D31" s="47">
        <f t="shared" si="0"/>
        <v>10717.824356342289</v>
      </c>
      <c r="F31" s="40" t="s">
        <v>85</v>
      </c>
    </row>
    <row r="32" spans="1:6" x14ac:dyDescent="0.25">
      <c r="A32" s="45"/>
      <c r="B32" s="39" t="s">
        <v>45</v>
      </c>
      <c r="C32" s="46">
        <f>'[3]2020-2021 Data'!C8+'[3]2020-2021 Data'!C17+'[3]2020-2021 Data'!C19+'[3]2020-2021 Data'!C20</f>
        <v>3.4889704926975788E-2</v>
      </c>
      <c r="D32" s="71">
        <f t="shared" si="0"/>
        <v>187306.00612398179</v>
      </c>
      <c r="F32" s="40" t="s">
        <v>5</v>
      </c>
    </row>
    <row r="33" spans="1:6" x14ac:dyDescent="0.25">
      <c r="A33" s="45"/>
      <c r="B33" s="39" t="s">
        <v>68</v>
      </c>
      <c r="C33" s="48">
        <f>'[3]2020-2021 Data'!F70+'[3]2020-2021 Data'!F71</f>
        <v>8.7253511229145961E-3</v>
      </c>
      <c r="D33" s="47">
        <f t="shared" si="0"/>
        <v>46842.203861659124</v>
      </c>
      <c r="F33" s="40" t="s">
        <v>86</v>
      </c>
    </row>
    <row r="34" spans="1:6" x14ac:dyDescent="0.25">
      <c r="A34" s="45"/>
      <c r="B34" s="39" t="s">
        <v>58</v>
      </c>
      <c r="C34" s="46">
        <f>'[3]2020-2021 Data'!F5+'[3]2020-2021 Data'!F9+'[3]2020-2021 Data'!F10+'[3]2020-2021 Data'!F11</f>
        <v>4.3718505303145437E-2</v>
      </c>
      <c r="D34" s="71">
        <f t="shared" si="0"/>
        <v>234703.57915555127</v>
      </c>
      <c r="F34" s="40" t="s">
        <v>20</v>
      </c>
    </row>
    <row r="35" spans="1:6" x14ac:dyDescent="0.25">
      <c r="A35" s="45"/>
      <c r="B35" s="39" t="s">
        <v>3</v>
      </c>
      <c r="C35" s="46">
        <f>'[3]2020-2021 Data'!C6+'[3]2020-2021 Data'!C15</f>
        <v>3.0728335618565587E-3</v>
      </c>
      <c r="D35" s="71">
        <f t="shared" si="0"/>
        <v>16496.56204200436</v>
      </c>
      <c r="F35" s="40" t="s">
        <v>3</v>
      </c>
    </row>
    <row r="36" spans="1:6" x14ac:dyDescent="0.25">
      <c r="A36" s="45"/>
      <c r="B36" s="39" t="s">
        <v>69</v>
      </c>
      <c r="C36" s="48">
        <f>'[3]2020-2021 Data'!C60</f>
        <v>1.6751584755913906E-3</v>
      </c>
      <c r="D36" s="47">
        <f t="shared" si="0"/>
        <v>8993.1182950522616</v>
      </c>
      <c r="F36" s="40" t="s">
        <v>86</v>
      </c>
    </row>
    <row r="37" spans="1:6" x14ac:dyDescent="0.25">
      <c r="A37" s="45"/>
      <c r="B37" s="39" t="s">
        <v>46</v>
      </c>
      <c r="C37" s="46">
        <f>'[3]2020-2021 Data'!F68</f>
        <v>4.2467867793894516E-4</v>
      </c>
      <c r="D37" s="47">
        <f t="shared" ref="D37:D60" si="1">$C37*D$62</f>
        <v>2279.8950927571354</v>
      </c>
      <c r="F37" s="40" t="s">
        <v>85</v>
      </c>
    </row>
    <row r="38" spans="1:6" x14ac:dyDescent="0.25">
      <c r="A38" s="45"/>
      <c r="B38" s="39" t="s">
        <v>48</v>
      </c>
      <c r="C38" s="46">
        <f>'[3]2020-2021 Data'!C65+'[3]2020-2021 Data'!C66</f>
        <v>2.9215201765107092E-3</v>
      </c>
      <c r="D38" s="71">
        <f t="shared" si="1"/>
        <v>15684.233421239302</v>
      </c>
      <c r="F38" s="40" t="s">
        <v>14</v>
      </c>
    </row>
    <row r="39" spans="1:6" x14ac:dyDescent="0.25">
      <c r="A39" s="49"/>
      <c r="B39" s="39" t="s">
        <v>47</v>
      </c>
      <c r="C39" s="46">
        <f>'[3]2020-2021 Data'!C70</f>
        <v>3.3051622955409511E-2</v>
      </c>
      <c r="D39" s="71">
        <f t="shared" si="1"/>
        <v>177438.23012119927</v>
      </c>
      <c r="F39" s="40" t="s">
        <v>14</v>
      </c>
    </row>
    <row r="40" spans="1:6" x14ac:dyDescent="0.25">
      <c r="A40" s="49"/>
      <c r="B40" s="39" t="s">
        <v>72</v>
      </c>
      <c r="C40" s="48">
        <f>'[3]2020-2021 Data'!F52+'[3]2020-2021 Data'!F53+'[3]2020-2021 Data'!F55+'[3]2020-2021 Data'!F56+'[3]2020-2021 Data'!F57+'[3]2020-2021 Data'!F58+'[3]2020-2021 Data'!F59+'[3]2020-2021 Data'!F60+'[3]2020-2021 Data'!F67+'[3]2020-2021 Data'!F69+'[3]2020-2021 Data'!F72+'[3]2020-2021 Data'!F73+'[3]2020-2021 Data'!F74+'[3]2020-2021 Data'!F75+'[3]2020-2021 Data'!F64+'[3]2020-2021 Data'!F61+'[3]2020-2021 Data'!F62</f>
        <v>5.7971391550407187E-3</v>
      </c>
      <c r="D40" s="47">
        <f t="shared" si="1"/>
        <v>31122.045438569752</v>
      </c>
      <c r="F40" s="40" t="s">
        <v>86</v>
      </c>
    </row>
    <row r="41" spans="1:6" x14ac:dyDescent="0.25">
      <c r="A41" s="49"/>
      <c r="B41" s="39" t="s">
        <v>73</v>
      </c>
      <c r="C41" s="48">
        <f>'[3]2020-2021 Data'!C59+'[3]2020-2021 Data'!F15+'[3]2020-2021 Data'!F24</f>
        <v>7.4984190104445759E-3</v>
      </c>
      <c r="D41" s="47">
        <f t="shared" si="1"/>
        <v>40255.396829240366</v>
      </c>
      <c r="F41" s="40" t="s">
        <v>86</v>
      </c>
    </row>
    <row r="42" spans="1:6" x14ac:dyDescent="0.25">
      <c r="A42" s="49"/>
      <c r="B42" s="39" t="s">
        <v>71</v>
      </c>
      <c r="C42" s="48">
        <f>'[3]2020-2021 Data'!C11</f>
        <v>7.0302137617690838E-4</v>
      </c>
      <c r="D42" s="47">
        <f t="shared" si="1"/>
        <v>3774.1828561487932</v>
      </c>
      <c r="F42" s="40" t="s">
        <v>86</v>
      </c>
    </row>
    <row r="43" spans="1:6" x14ac:dyDescent="0.25">
      <c r="A43" s="49"/>
      <c r="B43" s="39" t="s">
        <v>50</v>
      </c>
      <c r="C43" s="46">
        <f>'[3]2020-2021 Data'!C29</f>
        <v>2.0186450656764407E-3</v>
      </c>
      <c r="D43" s="71">
        <f t="shared" si="1"/>
        <v>10837.132209203546</v>
      </c>
      <c r="F43" s="40" t="s">
        <v>10</v>
      </c>
    </row>
    <row r="44" spans="1:6" x14ac:dyDescent="0.25">
      <c r="A44" s="49"/>
      <c r="B44" s="39" t="s">
        <v>70</v>
      </c>
      <c r="C44" s="48">
        <f>'[3]2020-2021 Data'!C30+'[3]2020-2021 Data'!C32+'[3]2020-2021 Data'!C33+'[3]2020-2021 Data'!C34+'[3]2020-2021 Data'!C36+'[3]2020-2021 Data'!C40+'[3]2020-2021 Data'!C45+'[3]2020-2021 Data'!C47+'[3]2020-2021 Data'!C49+'[3]2020-2021 Data'!C50+'[3]2020-2021 Data'!C53+'[3]2020-2021 Data'!C26+'[3]2020-2021 Data'!C28+'[3]2020-2021 Data'!C48+'[3]2020-2021 Data'!C52+'[3]2020-2021 Data'!C43</f>
        <v>5.7723281740244707E-2</v>
      </c>
      <c r="D44" s="47">
        <f t="shared" si="1"/>
        <v>309888.47242371243</v>
      </c>
      <c r="F44" s="40" t="s">
        <v>86</v>
      </c>
    </row>
    <row r="45" spans="1:6" x14ac:dyDescent="0.25">
      <c r="A45" s="49"/>
      <c r="B45" s="39" t="s">
        <v>74</v>
      </c>
      <c r="C45" s="48">
        <f>'[3]2020-2021 Data'!F7</f>
        <v>4.8139006336055022E-2</v>
      </c>
      <c r="D45" s="47">
        <f t="shared" si="1"/>
        <v>258435.11816610489</v>
      </c>
      <c r="F45" s="40" t="s">
        <v>86</v>
      </c>
    </row>
    <row r="46" spans="1:6" x14ac:dyDescent="0.25">
      <c r="A46" s="49"/>
      <c r="B46" s="39" t="s">
        <v>75</v>
      </c>
      <c r="C46" s="48">
        <f>'[3]2020-2021 Data'!F47</f>
        <v>2.118080903772081E-5</v>
      </c>
      <c r="D46" s="47">
        <f t="shared" si="1"/>
        <v>113.70955287910211</v>
      </c>
      <c r="F46" s="40" t="s">
        <v>86</v>
      </c>
    </row>
    <row r="47" spans="1:6" x14ac:dyDescent="0.25">
      <c r="A47" s="49"/>
      <c r="B47" s="39" t="s">
        <v>52</v>
      </c>
      <c r="C47" s="46">
        <f>'[3]2020-2021 Data'!C25</f>
        <v>6.8638588421606438E-3</v>
      </c>
      <c r="D47" s="71">
        <f t="shared" si="1"/>
        <v>36848.749194489857</v>
      </c>
      <c r="F47" s="40" t="s">
        <v>9</v>
      </c>
    </row>
    <row r="48" spans="1:6" x14ac:dyDescent="0.25">
      <c r="A48" s="49"/>
      <c r="B48" s="39" t="s">
        <v>76</v>
      </c>
      <c r="C48" s="48">
        <f>'[3]2020-2021 Data'!C13+'[3]2020-2021 Data'!C22+'[3]2020-2021 Data'!C41+'[3]2020-2021 Data'!C54+'[3]2020-2021 Data'!C61+'[3]2020-2021 Data'!C71+'[3]2020-2021 Data'!C82+'[3]2020-2021 Data'!F13+'[3]2020-2021 Data'!F26+'[3]2020-2021 Data'!F45</f>
        <v>9.2447022887004307E-2</v>
      </c>
      <c r="D48" s="47">
        <f t="shared" si="1"/>
        <v>496303.49901953264</v>
      </c>
      <c r="F48" s="40" t="s">
        <v>86</v>
      </c>
    </row>
    <row r="49" spans="1:6" x14ac:dyDescent="0.25">
      <c r="A49" s="49"/>
      <c r="B49" s="39" t="s">
        <v>54</v>
      </c>
      <c r="C49" s="46">
        <f>'[3]2020-2021 Data'!F23</f>
        <v>1.7454745077322607E-2</v>
      </c>
      <c r="D49" s="71">
        <f t="shared" si="1"/>
        <v>93706.11173663818</v>
      </c>
      <c r="F49" s="40" t="s">
        <v>84</v>
      </c>
    </row>
    <row r="50" spans="1:6" x14ac:dyDescent="0.25">
      <c r="A50" s="49"/>
      <c r="B50" s="39" t="s">
        <v>77</v>
      </c>
      <c r="C50" s="48">
        <f>'[3]2020-2021 Data'!F81</f>
        <v>1.8445039908630708E-3</v>
      </c>
      <c r="D50" s="47">
        <f t="shared" si="1"/>
        <v>9902.2527284599091</v>
      </c>
      <c r="F50" s="40" t="s">
        <v>86</v>
      </c>
    </row>
    <row r="51" spans="1:6" x14ac:dyDescent="0.25">
      <c r="A51" s="49"/>
      <c r="B51" s="39" t="s">
        <v>78</v>
      </c>
      <c r="C51" s="48">
        <f>'[3]2020-2021 Data'!F22</f>
        <v>5.2160154615865529E-3</v>
      </c>
      <c r="D51" s="47">
        <f t="shared" si="1"/>
        <v>28002.272476524475</v>
      </c>
      <c r="F51" s="40" t="s">
        <v>86</v>
      </c>
    </row>
    <row r="52" spans="1:6" x14ac:dyDescent="0.25">
      <c r="A52" s="49"/>
      <c r="B52" s="39" t="s">
        <v>56</v>
      </c>
      <c r="C52" s="46">
        <f>'[3]2020-2021 Data'!F39+'[3]2020-2021 Data'!F40+'[3]2020-2021 Data'!F41</f>
        <v>3.8360738783846875E-2</v>
      </c>
      <c r="D52" s="47">
        <f t="shared" si="1"/>
        <v>205940.31358552093</v>
      </c>
      <c r="F52" s="40" t="s">
        <v>85</v>
      </c>
    </row>
    <row r="53" spans="1:6" x14ac:dyDescent="0.25">
      <c r="A53" s="49"/>
      <c r="B53" s="39" t="s">
        <v>55</v>
      </c>
      <c r="C53" s="46">
        <f>'[3]2020-2021 Data'!C67+'[3]2020-2021 Data'!C68</f>
        <v>4.4107572135709244E-3</v>
      </c>
      <c r="D53" s="71">
        <f t="shared" si="1"/>
        <v>23679.22914182477</v>
      </c>
      <c r="F53" s="40" t="s">
        <v>13</v>
      </c>
    </row>
    <row r="54" spans="1:6" x14ac:dyDescent="0.25">
      <c r="A54" s="49"/>
      <c r="B54" s="39" t="s">
        <v>22</v>
      </c>
      <c r="C54" s="46">
        <f>'[3]2020-2021 Data'!F42</f>
        <v>4.4724008542529415E-3</v>
      </c>
      <c r="D54" s="71">
        <f t="shared" si="1"/>
        <v>24010.164131480218</v>
      </c>
      <c r="F54" s="40" t="s">
        <v>22</v>
      </c>
    </row>
    <row r="55" spans="1:6" x14ac:dyDescent="0.25">
      <c r="A55" s="49"/>
      <c r="B55" s="39" t="s">
        <v>79</v>
      </c>
      <c r="C55" s="48">
        <f>'[3]2020-2021 Data'!F6</f>
        <v>5.4299637652966823E-3</v>
      </c>
      <c r="D55" s="47">
        <f t="shared" si="1"/>
        <v>29150.857778945909</v>
      </c>
      <c r="F55" s="40" t="s">
        <v>86</v>
      </c>
    </row>
    <row r="56" spans="1:6" x14ac:dyDescent="0.25">
      <c r="A56" s="49"/>
      <c r="B56" s="39" t="s">
        <v>57</v>
      </c>
      <c r="C56" s="46">
        <f>'[3]2020-2021 Data'!F65</f>
        <v>4.8744260881010418E-5</v>
      </c>
      <c r="D56" s="47">
        <f t="shared" si="1"/>
        <v>261.68443803685938</v>
      </c>
      <c r="F56" s="40" t="s">
        <v>85</v>
      </c>
    </row>
    <row r="57" spans="1:6" x14ac:dyDescent="0.25">
      <c r="A57" s="49"/>
      <c r="B57" s="39" t="s">
        <v>33</v>
      </c>
      <c r="C57" s="46">
        <f>'[3]2020-2021 Data'!C69</f>
        <v>2.5780836650746513E-3</v>
      </c>
      <c r="D57" s="71">
        <f t="shared" si="1"/>
        <v>13840.488355212541</v>
      </c>
      <c r="F57" s="40" t="s">
        <v>14</v>
      </c>
    </row>
    <row r="58" spans="1:6" x14ac:dyDescent="0.25">
      <c r="A58" s="49"/>
      <c r="B58" s="39" t="s">
        <v>80</v>
      </c>
      <c r="C58" s="48">
        <f>'[3]2020-2021 Data'!F12</f>
        <v>2.194767704406951E-3</v>
      </c>
      <c r="D58" s="47">
        <f t="shared" si="1"/>
        <v>11782.649751345976</v>
      </c>
      <c r="F58" s="40" t="s">
        <v>86</v>
      </c>
    </row>
    <row r="59" spans="1:6" x14ac:dyDescent="0.25">
      <c r="A59" s="49"/>
      <c r="B59" s="39" t="s">
        <v>59</v>
      </c>
      <c r="C59" s="46">
        <f>'[3]2020-2021 Data'!C77+'[3]2020-2021 Data'!C78</f>
        <v>3.5888203090600618E-2</v>
      </c>
      <c r="D59" s="71">
        <f t="shared" si="1"/>
        <v>192666.46140848877</v>
      </c>
      <c r="F59" s="40" t="s">
        <v>7</v>
      </c>
    </row>
    <row r="60" spans="1:6" s="22" customFormat="1" ht="12.75" x14ac:dyDescent="0.2">
      <c r="A60" s="50"/>
      <c r="B60" s="42" t="s">
        <v>96</v>
      </c>
      <c r="C60" s="51">
        <f>SUM(C5:C59)</f>
        <v>1.0000000000000002</v>
      </c>
      <c r="D60" s="21">
        <f t="shared" si="1"/>
        <v>5368517.92</v>
      </c>
    </row>
    <row r="61" spans="1:6" s="22" customFormat="1" ht="12.75" x14ac:dyDescent="0.2">
      <c r="B61" s="42"/>
      <c r="C61" s="52"/>
    </row>
    <row r="62" spans="1:6" s="55" customFormat="1" x14ac:dyDescent="0.25">
      <c r="B62" s="22" t="s">
        <v>81</v>
      </c>
      <c r="C62" s="53"/>
      <c r="D62" s="54">
        <v>5368517.919999999</v>
      </c>
    </row>
    <row r="63" spans="1:6" x14ac:dyDescent="0.25">
      <c r="C63" s="48"/>
    </row>
    <row r="64" spans="1:6" x14ac:dyDescent="0.25">
      <c r="C64" s="48"/>
    </row>
    <row r="65" spans="2:3" x14ac:dyDescent="0.25">
      <c r="B65" s="40" t="s">
        <v>93</v>
      </c>
      <c r="C65" s="48"/>
    </row>
    <row r="66" spans="2:3" x14ac:dyDescent="0.25">
      <c r="B66" s="56" t="s">
        <v>97</v>
      </c>
      <c r="C66" s="48"/>
    </row>
    <row r="67" spans="2:3" x14ac:dyDescent="0.25">
      <c r="C67" s="48"/>
    </row>
    <row r="68" spans="2:3" x14ac:dyDescent="0.25">
      <c r="C68" s="48"/>
    </row>
    <row r="69" spans="2:3" x14ac:dyDescent="0.25">
      <c r="C69" s="48"/>
    </row>
    <row r="70" spans="2:3" x14ac:dyDescent="0.25">
      <c r="C70" s="48"/>
    </row>
    <row r="71" spans="2:3" x14ac:dyDescent="0.25">
      <c r="C71" s="48"/>
    </row>
    <row r="72" spans="2:3" x14ac:dyDescent="0.25">
      <c r="C72" s="48"/>
    </row>
    <row r="73" spans="2:3" x14ac:dyDescent="0.25">
      <c r="C73" s="48"/>
    </row>
    <row r="74" spans="2:3" x14ac:dyDescent="0.25">
      <c r="C74" s="48"/>
    </row>
    <row r="75" spans="2:3" x14ac:dyDescent="0.25">
      <c r="C75" s="48"/>
    </row>
  </sheetData>
  <sortState ref="B5:F59">
    <sortCondition ref="B5:B59"/>
  </sortState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WARM-per ton estimates</vt:lpstr>
      <vt:lpstr>GHG per ton-select materials</vt:lpstr>
      <vt:lpstr>GHG Emissions-LF vs Recy</vt:lpstr>
      <vt:lpstr>Disposed materials</vt:lpstr>
    </vt:vector>
  </TitlesOfParts>
  <Company>WA Department of Ecology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Newman, Gretchen (ECY)</dc:creator>
  <cp:lastModifiedBy>Keyzers, Mya (ECY)</cp:lastModifiedBy>
  <dcterms:created xsi:type="dcterms:W3CDTF">2022-06-15T18:48:04Z</dcterms:created>
  <dcterms:modified xsi:type="dcterms:W3CDTF">2022-07-01T18:23:11Z</dcterms:modified>
</cp:coreProperties>
</file>