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teams/sites/WR/srs/EzViewDocuments/"/>
    </mc:Choice>
  </mc:AlternateContent>
  <bookViews>
    <workbookView xWindow="0" yWindow="0" windowWidth="23040" windowHeight="8325" activeTab="2"/>
  </bookViews>
  <sheets>
    <sheet name="Rural Capacity" sheetId="1" r:id="rId1"/>
    <sheet name="Assumptions" sheetId="2" r:id="rId2"/>
    <sheet name="Population Forecast" sheetId="3" r:id="rId3"/>
  </sheets>
  <definedNames>
    <definedName name="_xlnm.Print_Area" localSheetId="2">'Population Forecast'!$B$1:$J$12</definedName>
    <definedName name="_xlnm.Print_Area" localSheetId="0">'Rural Capacity'!$B$1:$I$38</definedName>
    <definedName name="_xlnm.Print_Titles" localSheetId="1">Assumptions!$1:$1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E3" i="3" s="1"/>
  <c r="J5" i="3"/>
  <c r="I5" i="3"/>
  <c r="G3" i="3" l="1"/>
  <c r="J3" i="3" s="1"/>
  <c r="J4" i="3" s="1"/>
  <c r="F3" i="3"/>
  <c r="H3" i="3" l="1"/>
  <c r="H4" i="3" s="1"/>
  <c r="I3" i="3"/>
  <c r="I4" i="3" s="1"/>
  <c r="I9" i="3" s="1"/>
  <c r="J10" i="3"/>
  <c r="J9" i="3"/>
  <c r="I10" i="3" l="1"/>
  <c r="E313" i="1"/>
  <c r="E312" i="1"/>
  <c r="E311" i="1"/>
  <c r="E310" i="1"/>
  <c r="E309" i="1"/>
  <c r="E308" i="1"/>
  <c r="E307" i="1"/>
  <c r="E306" i="1"/>
  <c r="E305" i="1"/>
  <c r="E304" i="1"/>
  <c r="E303" i="1"/>
  <c r="D313" i="1"/>
  <c r="D312" i="1"/>
  <c r="D311" i="1"/>
  <c r="D310" i="1"/>
  <c r="D309" i="1"/>
  <c r="D308" i="1"/>
  <c r="D307" i="1"/>
  <c r="D306" i="1"/>
  <c r="D305" i="1"/>
  <c r="D304" i="1"/>
  <c r="D303" i="1"/>
  <c r="E237" i="1" l="1"/>
  <c r="I108" i="1"/>
  <c r="H108" i="1"/>
  <c r="G303" i="1"/>
  <c r="F303" i="1"/>
  <c r="I290" i="1"/>
  <c r="H290" i="1"/>
  <c r="I277" i="1"/>
  <c r="H277" i="1"/>
  <c r="I264" i="1"/>
  <c r="H264" i="1"/>
  <c r="I251" i="1"/>
  <c r="H251" i="1"/>
  <c r="I238" i="1"/>
  <c r="H238" i="1"/>
  <c r="I225" i="1"/>
  <c r="H225" i="1"/>
  <c r="I212" i="1"/>
  <c r="H212" i="1"/>
  <c r="I199" i="1"/>
  <c r="H199" i="1"/>
  <c r="I186" i="1"/>
  <c r="H186" i="1"/>
  <c r="I173" i="1"/>
  <c r="H173" i="1"/>
  <c r="I160" i="1"/>
  <c r="H160" i="1"/>
  <c r="I147" i="1"/>
  <c r="H147" i="1"/>
  <c r="I134" i="1"/>
  <c r="H134" i="1"/>
  <c r="I121" i="1"/>
  <c r="H121" i="1"/>
  <c r="I95" i="1"/>
  <c r="H95" i="1"/>
  <c r="I82" i="1"/>
  <c r="H82" i="1"/>
  <c r="I69" i="1"/>
  <c r="H69" i="1"/>
  <c r="G315" i="1" l="1"/>
  <c r="F315" i="1"/>
  <c r="G32" i="1"/>
  <c r="F32" i="1"/>
  <c r="I19" i="1"/>
  <c r="H19" i="1"/>
  <c r="I6" i="1"/>
  <c r="H6" i="1"/>
  <c r="I56" i="1"/>
  <c r="H56" i="1"/>
  <c r="I43" i="1"/>
  <c r="H43" i="1"/>
  <c r="F33" i="1" l="1"/>
  <c r="H32" i="1"/>
  <c r="I32" i="1"/>
  <c r="G33" i="1"/>
  <c r="H303" i="1"/>
  <c r="I303" i="1"/>
  <c r="E249" i="1"/>
  <c r="E250" i="1" s="1"/>
  <c r="I33" i="1" l="1"/>
  <c r="I315" i="1"/>
  <c r="H33" i="1"/>
  <c r="H315" i="1"/>
  <c r="E119" i="1"/>
  <c r="E120" i="1" s="1"/>
  <c r="D119" i="1"/>
  <c r="C120" i="1" l="1"/>
  <c r="D120" i="1"/>
  <c r="E301" i="1"/>
  <c r="D301" i="1"/>
  <c r="E197" i="1"/>
  <c r="E198" i="1" s="1"/>
  <c r="D197" i="1"/>
  <c r="E302" i="1" l="1"/>
  <c r="D302" i="1"/>
  <c r="C302" i="1"/>
  <c r="D198" i="1"/>
  <c r="C198" i="1"/>
  <c r="E288" i="1"/>
  <c r="E289" i="1" s="1"/>
  <c r="D288" i="1"/>
  <c r="E275" i="1"/>
  <c r="E276" i="1" s="1"/>
  <c r="D275" i="1"/>
  <c r="E262" i="1"/>
  <c r="E263" i="1" s="1"/>
  <c r="D262" i="1"/>
  <c r="D249" i="1"/>
  <c r="D236" i="1"/>
  <c r="E223" i="1"/>
  <c r="E224" i="1" s="1"/>
  <c r="D223" i="1"/>
  <c r="E210" i="1"/>
  <c r="E211" i="1" s="1"/>
  <c r="D210" i="1"/>
  <c r="E184" i="1"/>
  <c r="E185" i="1" s="1"/>
  <c r="D184" i="1"/>
  <c r="E171" i="1"/>
  <c r="E172" i="1" s="1"/>
  <c r="D171" i="1"/>
  <c r="E158" i="1"/>
  <c r="E159" i="1" s="1"/>
  <c r="D158" i="1"/>
  <c r="E145" i="1"/>
  <c r="E146" i="1" s="1"/>
  <c r="D145" i="1"/>
  <c r="E132" i="1"/>
  <c r="E133" i="1" s="1"/>
  <c r="D132" i="1"/>
  <c r="E106" i="1"/>
  <c r="E107" i="1" s="1"/>
  <c r="D106" i="1"/>
  <c r="E93" i="1"/>
  <c r="E94" i="1" s="1"/>
  <c r="D93" i="1"/>
  <c r="E80" i="1"/>
  <c r="E81" i="1" s="1"/>
  <c r="D80" i="1"/>
  <c r="E67" i="1"/>
  <c r="E68" i="1" s="1"/>
  <c r="D67" i="1"/>
  <c r="E54" i="1"/>
  <c r="E55" i="1" s="1"/>
  <c r="D54" i="1"/>
  <c r="E314" i="1" l="1"/>
  <c r="C172" i="1"/>
  <c r="D172" i="1"/>
  <c r="D250" i="1"/>
  <c r="C250" i="1"/>
  <c r="D146" i="1"/>
  <c r="C146" i="1"/>
  <c r="D237" i="1"/>
  <c r="C237" i="1"/>
  <c r="D159" i="1"/>
  <c r="C159" i="1"/>
  <c r="D185" i="1"/>
  <c r="C185" i="1"/>
  <c r="C224" i="1"/>
  <c r="D224" i="1"/>
  <c r="D263" i="1"/>
  <c r="C263" i="1"/>
  <c r="D289" i="1"/>
  <c r="C289" i="1"/>
  <c r="C211" i="1"/>
  <c r="D211" i="1"/>
  <c r="C276" i="1"/>
  <c r="D276" i="1"/>
  <c r="D133" i="1"/>
  <c r="C133" i="1"/>
  <c r="C81" i="1"/>
  <c r="D81" i="1"/>
  <c r="C55" i="1"/>
  <c r="D55" i="1"/>
  <c r="D68" i="1"/>
  <c r="C68" i="1"/>
  <c r="D94" i="1"/>
  <c r="C94" i="1"/>
  <c r="D314" i="1"/>
  <c r="C314" i="1" s="1"/>
  <c r="C318" i="1" s="1"/>
  <c r="C319" i="1" s="1"/>
  <c r="D107" i="1"/>
  <c r="C107" i="1"/>
  <c r="D17" i="1"/>
  <c r="E17" i="1"/>
  <c r="E30" i="1"/>
  <c r="D30" i="1"/>
  <c r="C315" i="1" l="1"/>
  <c r="D315" i="1"/>
  <c r="D320" i="1" s="1"/>
  <c r="E315" i="1"/>
  <c r="E320" i="1" s="1"/>
  <c r="E32" i="1"/>
  <c r="D32" i="1"/>
  <c r="D319" i="1" l="1"/>
  <c r="E319" i="1"/>
  <c r="C32" i="1"/>
  <c r="E33" i="1" l="1"/>
  <c r="C36" i="1"/>
  <c r="C37" i="1" s="1"/>
  <c r="C33" i="1"/>
  <c r="C18" i="1"/>
  <c r="D31" i="1"/>
  <c r="C31" i="1"/>
  <c r="E31" i="1"/>
  <c r="E18" i="1"/>
  <c r="D18" i="1"/>
  <c r="D33" i="1"/>
  <c r="D37" i="1" l="1"/>
  <c r="E37" i="1"/>
  <c r="D38" i="1"/>
  <c r="E38" i="1"/>
</calcChain>
</file>

<file path=xl/sharedStrings.xml><?xml version="1.0" encoding="utf-8"?>
<sst xmlns="http://schemas.openxmlformats.org/spreadsheetml/2006/main" count="157" uniqueCount="97">
  <si>
    <t>HUC</t>
  </si>
  <si>
    <t>Name</t>
  </si>
  <si>
    <t>WRIA 8</t>
  </si>
  <si>
    <t>Bear Creek-Sammamish River</t>
  </si>
  <si>
    <t>Bear Creek</t>
  </si>
  <si>
    <t>Total</t>
  </si>
  <si>
    <t>North Creek</t>
  </si>
  <si>
    <t>N/A</t>
  </si>
  <si>
    <t>WRIA 7</t>
  </si>
  <si>
    <t>Tulalip Creek - Frontal Possession Sound</t>
  </si>
  <si>
    <t>Quilceda Creek</t>
  </si>
  <si>
    <t>Snohomish River - Frontal Possession Sound</t>
  </si>
  <si>
    <t>Little Pilchuck River</t>
  </si>
  <si>
    <t>Lower Pilchuck River</t>
  </si>
  <si>
    <t>French Creek</t>
  </si>
  <si>
    <t>Evans Creek - Snohomish River</t>
  </si>
  <si>
    <t>Peoples Creek - Snoqualmie River</t>
  </si>
  <si>
    <t>Upper Pilchuck River</t>
  </si>
  <si>
    <t>Woods Creek</t>
  </si>
  <si>
    <t>Elwell Creek - Skykomish River</t>
  </si>
  <si>
    <t>Lower Sultan River</t>
  </si>
  <si>
    <t>Olney Creek</t>
  </si>
  <si>
    <t>Wallace River</t>
  </si>
  <si>
    <t>Upper Sultan River</t>
  </si>
  <si>
    <t>Lower South Fork Skykomish</t>
  </si>
  <si>
    <t>Lower North Fork Skykomish River</t>
  </si>
  <si>
    <t>Cherry Creek</t>
  </si>
  <si>
    <t>Middle North Fork Skykomish River</t>
  </si>
  <si>
    <t>McCoy Creek - Skykomish River</t>
  </si>
  <si>
    <t>Rural Capacity 2011</t>
  </si>
  <si>
    <t>Rural Capcity 2019</t>
  </si>
  <si>
    <t>Rural Capacity 2019</t>
  </si>
  <si>
    <t>Total WRIA 8</t>
  </si>
  <si>
    <t>Percent of total WRIA 8 by HUC</t>
  </si>
  <si>
    <t>Total for WRIA 7</t>
  </si>
  <si>
    <t>Percent</t>
  </si>
  <si>
    <t>Percent of Total WRIA by HUC</t>
  </si>
  <si>
    <t>Assumptions:</t>
  </si>
  <si>
    <t>Includes vacant and underdeveloped  parcels that are large enough to subdivide given the underlying zoning (ex. One house on twenty acres in an R-5 zone)</t>
  </si>
  <si>
    <t>Includes vacant parcels of .5 acre or larger in rural and resource areas; including private forest lands (based on requirements for accomodating the home, well and septic system)</t>
  </si>
  <si>
    <t>Assumes that all subdivisions will use the Rural Cluster option (greatest capacity option if eligible for density bonus)</t>
  </si>
  <si>
    <t>Cities - urban level services, most will be on public water</t>
  </si>
  <si>
    <t>under count - some smaller parcels may have new wells</t>
  </si>
  <si>
    <t>neutral</t>
  </si>
  <si>
    <t>Most likely an under count of new wells; the providers may decline to provide service.</t>
  </si>
  <si>
    <t>slight over count</t>
  </si>
  <si>
    <t>Unicorporated UGAs - urban level of services, most will be on public water. Since charging $500 for new wells, zero have been located within UGA.</t>
  </si>
  <si>
    <t>Public Water</t>
  </si>
  <si>
    <t>P-E Wells</t>
  </si>
  <si>
    <t>Subdividable parcels within 1/4 mile of water lines - county code requires that RCS hook up to existing water system if within 1/4 mile of the system and the provider approves the hook-up.  There will be some that do not hook up due to system delivery issues by the provider.  No current data to test this assumption due to vesting timelines for RCS.</t>
  </si>
  <si>
    <t>Sfr parcels within 100 feet of an existing water line - rural parcels are often large, (ex. one square acre is 208'x208'). 100' is the proposed requirement in the county's draft water code.</t>
  </si>
  <si>
    <t>Rural and resource lands (ag and private forest lands included) outside of the exclusion areas and outside of the water service areas.</t>
  </si>
  <si>
    <t>Under count - Slightly smaller parcels could be on wells (?)</t>
  </si>
  <si>
    <t>Parcels .5 acre and larger - this size was selected based on area and separation requirements for well, septic, house</t>
  </si>
  <si>
    <t>Over count - water service may extend further than the 100' buffer used to determine water service area.</t>
  </si>
  <si>
    <t>minimal under count potential</t>
  </si>
  <si>
    <t>Capacity assignments include subdivision potential of both vacant and underdeveloped lots based on current zoning.  Rural zoning is very stable due to GMA requirements - very unlikely to upzone the rural areas.  UGA expansion into rural areas would substantially increase capacity but at urban densities the only option is connect to public water.</t>
  </si>
  <si>
    <t>Total for WRIA 7 by year</t>
  </si>
  <si>
    <t>WRIA 3 &amp; 5 (33%)</t>
  </si>
  <si>
    <t>WRIA 7  (62%)</t>
  </si>
  <si>
    <t>WRIA 8           (5%)</t>
  </si>
  <si>
    <t>Govt property and parks - used for govt purposes and very unlikely to convert to other uses; with possible exception of school properties - slightly higher risk of conversion to non-govt property.</t>
  </si>
  <si>
    <t>potential overcount - subdivsions may not use RCS (unlikely)</t>
  </si>
  <si>
    <r>
      <rPr>
        <b/>
        <u/>
        <sz val="14"/>
        <color rgb="FF00B0F0"/>
        <rFont val="Calibri"/>
        <family val="2"/>
        <scheme val="minor"/>
      </rPr>
      <t>Under count</t>
    </r>
    <r>
      <rPr>
        <b/>
        <u/>
        <sz val="14"/>
        <color theme="1"/>
        <rFont val="Calibri"/>
        <family val="2"/>
        <scheme val="minor"/>
      </rPr>
      <t xml:space="preserve"> new well potential or</t>
    </r>
    <r>
      <rPr>
        <b/>
        <u/>
        <sz val="14"/>
        <color theme="7"/>
        <rFont val="Calibri"/>
        <family val="2"/>
        <scheme val="minor"/>
      </rPr>
      <t xml:space="preserve"> over count</t>
    </r>
    <r>
      <rPr>
        <b/>
        <u/>
        <sz val="14"/>
        <color theme="1"/>
        <rFont val="Calibri"/>
        <family val="2"/>
        <scheme val="minor"/>
      </rPr>
      <t>?</t>
    </r>
  </si>
  <si>
    <t>Excludes state and national forest lands - state agency lands may be sold to private holdings. (Note: Does not exclude private forest lands)</t>
  </si>
  <si>
    <t>Uses capacity analysis conducted in 2011 adjusted for new growth 2012-2018 (parcel based future capacity). This anaysis excludes known critical areas from developable land base. There are unknown critical areas where further development may be restricted thereby reducing capacity.</t>
  </si>
  <si>
    <t>Exclusion Areas (assumes 0 new P-E wells in the following areas):</t>
  </si>
  <si>
    <t>New Residential Dwellings</t>
  </si>
  <si>
    <t>Year Built</t>
  </si>
  <si>
    <t>Allocation of NEW HU based on SnoCounty Model for likely "Water Service Areas" and "P-E Well Areas"</t>
  </si>
  <si>
    <t>New HU in "Water Service Area" 2018- 2038</t>
  </si>
  <si>
    <t>New HU in "P-E Well Area" 2018- 2038</t>
  </si>
  <si>
    <t>Average Annual Increase</t>
  </si>
  <si>
    <t>Public Water Areas</t>
  </si>
  <si>
    <t>P-E Well Areas</t>
  </si>
  <si>
    <t>20 year projection - "past trends"</t>
  </si>
  <si>
    <t>WRIA 8 HU Growth Forecast Options:</t>
  </si>
  <si>
    <t>WRIA 7 HU Growth Forecast Options:</t>
  </si>
  <si>
    <t>Public Water Service Areas (assumes new HU will hook to public water):</t>
  </si>
  <si>
    <t>P-E Well Areas (assumes HU that will rely on new PE well):</t>
  </si>
  <si>
    <t>Snohomish County       population growth forecast       (Pop. Change 2018 to 2038)</t>
  </si>
  <si>
    <r>
      <t xml:space="preserve">Rural/Resource growth share by WRIA                                         </t>
    </r>
    <r>
      <rPr>
        <b/>
        <sz val="12"/>
        <color theme="1"/>
        <rFont val="Calibri"/>
        <family val="2"/>
        <scheme val="minor"/>
      </rPr>
      <t xml:space="preserve"> (Based on rural growth share 2008-2018)</t>
    </r>
  </si>
  <si>
    <t>Total Available HU Capacity (Sheet 1)</t>
  </si>
  <si>
    <t>Growth Share in "Water Service Area" (Sheet 1)</t>
  </si>
  <si>
    <t>Growth Share in "P-E Well Area" (Sheet 1)</t>
  </si>
  <si>
    <t xml:space="preserve">New Housing Units by WRIA 2018-2038:                                                            (Rural Avg HU size = 2.75) </t>
  </si>
  <si>
    <t>Avg rural HU size is based on adopted growth targets; based on Population and HU increase 2011 to 2035.</t>
  </si>
  <si>
    <t>2015 Snohomish County Comp Plan</t>
  </si>
  <si>
    <t>Avg. Annual increase (2011-2035)</t>
  </si>
  <si>
    <t>2016 Countywide Planning Policy Population Allocation</t>
  </si>
  <si>
    <t>Urban share 92.1%</t>
  </si>
  <si>
    <t>Rural share 7.9%</t>
  </si>
  <si>
    <t>20-year projection - "past trends"</t>
  </si>
  <si>
    <t>20-year projection - "Comp Plan"</t>
  </si>
  <si>
    <t>this could go either way - extensions are known to occur at much greater distance; or water provider may not approve connection due to system issues.</t>
  </si>
  <si>
    <t>Public Water Service Areas</t>
  </si>
  <si>
    <t>HUC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</si>
</sst>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00B0F0"/>
      <name val="Calibri"/>
      <family val="2"/>
      <scheme val="minor"/>
    </font>
    <font>
      <b/>
      <u/>
      <sz val="14"/>
      <color theme="7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8" xfId="0" applyBorder="1"/>
    <xf numFmtId="0" fontId="0" fillId="0" borderId="20" xfId="0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/>
    <xf numFmtId="0" fontId="0" fillId="0" borderId="13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0" fontId="0" fillId="0" borderId="8" xfId="0" applyNumberFormat="1" applyBorder="1" applyAlignment="1">
      <alignment horizontal="center" vertical="center"/>
    </xf>
    <xf numFmtId="10" fontId="0" fillId="0" borderId="23" xfId="0" applyNumberFormat="1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0" fontId="0" fillId="0" borderId="22" xfId="0" applyBorder="1"/>
    <xf numFmtId="10" fontId="0" fillId="0" borderId="16" xfId="0" applyNumberFormat="1" applyBorder="1"/>
    <xf numFmtId="0" fontId="0" fillId="0" borderId="15" xfId="0" applyBorder="1"/>
    <xf numFmtId="10" fontId="0" fillId="0" borderId="17" xfId="0" applyNumberFormat="1" applyBorder="1"/>
    <xf numFmtId="10" fontId="0" fillId="0" borderId="18" xfId="0" applyNumberFormat="1" applyBorder="1"/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10" fontId="0" fillId="0" borderId="29" xfId="0" applyNumberFormat="1" applyBorder="1"/>
    <xf numFmtId="0" fontId="0" fillId="0" borderId="34" xfId="0" applyBorder="1"/>
    <xf numFmtId="0" fontId="0" fillId="0" borderId="28" xfId="0" applyBorder="1"/>
    <xf numFmtId="0" fontId="0" fillId="0" borderId="33" xfId="0" applyBorder="1"/>
    <xf numFmtId="0" fontId="0" fillId="0" borderId="15" xfId="0" applyBorder="1" applyAlignment="1">
      <alignment horizontal="center" vertical="center" wrapText="1"/>
    </xf>
    <xf numFmtId="10" fontId="0" fillId="0" borderId="16" xfId="0" applyNumberFormat="1" applyBorder="1" applyAlignment="1">
      <alignment vertical="center"/>
    </xf>
    <xf numFmtId="10" fontId="0" fillId="0" borderId="18" xfId="0" applyNumberFormat="1" applyBorder="1" applyAlignment="1">
      <alignment vertical="center"/>
    </xf>
    <xf numFmtId="0" fontId="0" fillId="0" borderId="0" xfId="0" applyAlignment="1">
      <alignment wrapText="1"/>
    </xf>
    <xf numFmtId="10" fontId="0" fillId="0" borderId="37" xfId="0" applyNumberFormat="1" applyBorder="1" applyAlignment="1">
      <alignment vertical="center"/>
    </xf>
    <xf numFmtId="10" fontId="0" fillId="0" borderId="38" xfId="0" applyNumberFormat="1" applyBorder="1" applyAlignment="1">
      <alignment vertic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" fillId="0" borderId="35" xfId="0" applyFont="1" applyBorder="1" applyAlignment="1">
      <alignment horizontal="center"/>
    </xf>
    <xf numFmtId="1" fontId="0" fillId="0" borderId="0" xfId="0" applyNumberFormat="1"/>
    <xf numFmtId="1" fontId="10" fillId="2" borderId="48" xfId="0" applyNumberFormat="1" applyFont="1" applyFill="1" applyBorder="1"/>
    <xf numFmtId="1" fontId="9" fillId="0" borderId="48" xfId="0" applyNumberFormat="1" applyFont="1" applyBorder="1"/>
    <xf numFmtId="1" fontId="9" fillId="0" borderId="14" xfId="0" applyNumberFormat="1" applyFont="1" applyBorder="1"/>
    <xf numFmtId="0" fontId="9" fillId="0" borderId="47" xfId="0" applyFont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1" fontId="10" fillId="0" borderId="50" xfId="0" applyNumberFormat="1" applyFont="1" applyBorder="1" applyAlignment="1">
      <alignment vertical="center"/>
    </xf>
    <xf numFmtId="1" fontId="10" fillId="2" borderId="50" xfId="0" applyNumberFormat="1" applyFont="1" applyFill="1" applyBorder="1" applyAlignment="1">
      <alignment vertical="center"/>
    </xf>
    <xf numFmtId="1" fontId="10" fillId="0" borderId="51" xfId="0" applyNumberFormat="1" applyFont="1" applyBorder="1" applyAlignment="1">
      <alignment vertical="center"/>
    </xf>
    <xf numFmtId="49" fontId="11" fillId="0" borderId="52" xfId="0" applyNumberFormat="1" applyFont="1" applyBorder="1" applyAlignment="1">
      <alignment wrapText="1"/>
    </xf>
    <xf numFmtId="49" fontId="11" fillId="0" borderId="53" xfId="0" applyNumberFormat="1" applyFont="1" applyBorder="1" applyAlignment="1">
      <alignment wrapText="1"/>
    </xf>
    <xf numFmtId="0" fontId="11" fillId="0" borderId="31" xfId="0" applyFont="1" applyBorder="1" applyAlignment="1">
      <alignment wrapText="1"/>
    </xf>
    <xf numFmtId="0" fontId="0" fillId="0" borderId="52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31" xfId="0" applyBorder="1"/>
    <xf numFmtId="0" fontId="0" fillId="5" borderId="53" xfId="0" applyFill="1" applyBorder="1" applyAlignment="1">
      <alignment wrapText="1"/>
    </xf>
    <xf numFmtId="0" fontId="0" fillId="0" borderId="31" xfId="0" applyBorder="1" applyAlignment="1">
      <alignment wrapText="1"/>
    </xf>
    <xf numFmtId="0" fontId="0" fillId="4" borderId="53" xfId="0" applyFill="1" applyBorder="1" applyAlignment="1">
      <alignment wrapText="1"/>
    </xf>
    <xf numFmtId="0" fontId="0" fillId="3" borderId="53" xfId="0" applyFill="1" applyBorder="1" applyAlignment="1">
      <alignment wrapText="1"/>
    </xf>
    <xf numFmtId="0" fontId="4" fillId="0" borderId="52" xfId="0" applyFont="1" applyBorder="1" applyAlignment="1">
      <alignment wrapText="1"/>
    </xf>
    <xf numFmtId="0" fontId="4" fillId="0" borderId="53" xfId="0" applyFont="1" applyBorder="1" applyAlignment="1">
      <alignment wrapText="1"/>
    </xf>
    <xf numFmtId="0" fontId="0" fillId="0" borderId="31" xfId="0" applyBorder="1" applyAlignment="1">
      <alignment vertical="center" wrapText="1"/>
    </xf>
    <xf numFmtId="0" fontId="7" fillId="2" borderId="57" xfId="0" applyFont="1" applyFill="1" applyBorder="1"/>
    <xf numFmtId="0" fontId="7" fillId="0" borderId="34" xfId="0" applyFont="1" applyBorder="1"/>
    <xf numFmtId="0" fontId="7" fillId="0" borderId="28" xfId="0" applyFont="1" applyBorder="1"/>
    <xf numFmtId="0" fontId="7" fillId="2" borderId="53" xfId="0" applyFont="1" applyFill="1" applyBorder="1"/>
    <xf numFmtId="9" fontId="7" fillId="0" borderId="39" xfId="0" applyNumberFormat="1" applyFont="1" applyBorder="1"/>
    <xf numFmtId="9" fontId="7" fillId="0" borderId="32" xfId="0" applyNumberFormat="1" applyFont="1" applyBorder="1"/>
    <xf numFmtId="0" fontId="7" fillId="0" borderId="52" xfId="0" applyFont="1" applyBorder="1"/>
    <xf numFmtId="0" fontId="7" fillId="0" borderId="53" xfId="0" applyFont="1" applyBorder="1"/>
    <xf numFmtId="0" fontId="7" fillId="0" borderId="39" xfId="0" applyFont="1" applyBorder="1"/>
    <xf numFmtId="0" fontId="7" fillId="0" borderId="32" xfId="0" applyFont="1" applyBorder="1"/>
    <xf numFmtId="1" fontId="7" fillId="0" borderId="39" xfId="0" applyNumberFormat="1" applyFont="1" applyBorder="1"/>
    <xf numFmtId="1" fontId="7" fillId="0" borderId="32" xfId="0" applyNumberFormat="1" applyFont="1" applyBorder="1"/>
    <xf numFmtId="0" fontId="7" fillId="2" borderId="59" xfId="0" applyFont="1" applyFill="1" applyBorder="1"/>
    <xf numFmtId="1" fontId="2" fillId="0" borderId="17" xfId="0" applyNumberFormat="1" applyFont="1" applyBorder="1"/>
    <xf numFmtId="1" fontId="2" fillId="0" borderId="18" xfId="0" applyNumberFormat="1" applyFont="1" applyBorder="1"/>
    <xf numFmtId="0" fontId="4" fillId="0" borderId="0" xfId="0" applyFont="1"/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52" xfId="0" applyBorder="1" applyAlignment="1">
      <alignment vertical="center" wrapText="1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" fontId="10" fillId="0" borderId="60" xfId="0" applyNumberFormat="1" applyFont="1" applyBorder="1" applyAlignment="1">
      <alignment vertical="center"/>
    </xf>
    <xf numFmtId="1" fontId="9" fillId="0" borderId="60" xfId="0" applyNumberFormat="1" applyFont="1" applyBorder="1" applyAlignment="1">
      <alignment vertical="center"/>
    </xf>
    <xf numFmtId="0" fontId="9" fillId="0" borderId="37" xfId="0" applyFont="1" applyBorder="1" applyAlignment="1">
      <alignment horizontal="center"/>
    </xf>
    <xf numFmtId="0" fontId="10" fillId="0" borderId="65" xfId="0" applyFont="1" applyBorder="1" applyAlignment="1">
      <alignment vertical="center"/>
    </xf>
    <xf numFmtId="0" fontId="10" fillId="0" borderId="49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wrapText="1"/>
    </xf>
    <xf numFmtId="0" fontId="14" fillId="0" borderId="0" xfId="0" applyFont="1"/>
    <xf numFmtId="0" fontId="7" fillId="0" borderId="0" xfId="0" applyFont="1"/>
    <xf numFmtId="1" fontId="7" fillId="0" borderId="0" xfId="0" applyNumberFormat="1" applyFont="1"/>
    <xf numFmtId="0" fontId="0" fillId="0" borderId="4" xfId="0" applyFill="1" applyBorder="1"/>
    <xf numFmtId="0" fontId="0" fillId="0" borderId="37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37" xfId="0" applyBorder="1"/>
    <xf numFmtId="0" fontId="0" fillId="0" borderId="6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68" xfId="0" applyBorder="1"/>
    <xf numFmtId="10" fontId="0" fillId="0" borderId="29" xfId="0" applyNumberFormat="1" applyBorder="1" applyAlignment="1">
      <alignment horizontal="center" vertical="center"/>
    </xf>
    <xf numFmtId="10" fontId="0" fillId="0" borderId="47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/>
    <xf numFmtId="0" fontId="9" fillId="0" borderId="34" xfId="0" applyFont="1" applyBorder="1" applyAlignment="1">
      <alignment horizontal="center" wrapText="1"/>
    </xf>
    <xf numFmtId="0" fontId="9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wrapText="1"/>
    </xf>
    <xf numFmtId="0" fontId="9" fillId="0" borderId="67" xfId="0" applyFont="1" applyBorder="1" applyAlignment="1">
      <alignment horizontal="center" vertical="center" wrapText="1"/>
    </xf>
    <xf numFmtId="0" fontId="0" fillId="0" borderId="57" xfId="0" applyBorder="1" applyAlignment="1"/>
    <xf numFmtId="0" fontId="0" fillId="0" borderId="33" xfId="0" applyBorder="1" applyAlignment="1"/>
    <xf numFmtId="0" fontId="8" fillId="0" borderId="54" xfId="0" applyFont="1" applyBorder="1" applyAlignment="1">
      <alignment wrapText="1"/>
    </xf>
    <xf numFmtId="0" fontId="0" fillId="0" borderId="63" xfId="0" applyBorder="1" applyAlignment="1"/>
    <xf numFmtId="0" fontId="0" fillId="0" borderId="20" xfId="0" applyBorder="1" applyAlignment="1"/>
    <xf numFmtId="0" fontId="0" fillId="0" borderId="55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56" xfId="0" applyBorder="1" applyAlignment="1"/>
    <xf numFmtId="0" fontId="0" fillId="0" borderId="64" xfId="0" applyBorder="1" applyAlignment="1"/>
    <xf numFmtId="0" fontId="0" fillId="0" borderId="6" xfId="0" applyBorder="1" applyAlignment="1"/>
    <xf numFmtId="0" fontId="10" fillId="0" borderId="56" xfId="0" applyFont="1" applyBorder="1" applyAlignment="1">
      <alignment horizontal="right" wrapText="1"/>
    </xf>
    <xf numFmtId="0" fontId="0" fillId="0" borderId="62" xfId="0" applyBorder="1" applyAlignment="1"/>
    <xf numFmtId="0" fontId="7" fillId="0" borderId="61" xfId="0" applyFont="1" applyBorder="1" applyAlignment="1">
      <alignment horizontal="right"/>
    </xf>
    <xf numFmtId="0" fontId="0" fillId="0" borderId="1" xfId="0" applyBorder="1" applyAlignment="1"/>
    <xf numFmtId="0" fontId="7" fillId="0" borderId="52" xfId="0" applyFont="1" applyBorder="1" applyAlignment="1">
      <alignment horizontal="right"/>
    </xf>
    <xf numFmtId="0" fontId="7" fillId="0" borderId="53" xfId="0" applyFont="1" applyBorder="1" applyAlignment="1">
      <alignment horizontal="right"/>
    </xf>
    <xf numFmtId="0" fontId="7" fillId="0" borderId="58" xfId="0" applyFont="1" applyBorder="1" applyAlignment="1">
      <alignment horizontal="right"/>
    </xf>
    <xf numFmtId="0" fontId="7" fillId="0" borderId="5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0"/>
  <sheetViews>
    <sheetView zoomScaleNormal="100" workbookViewId="0">
      <selection activeCell="L5" sqref="L5"/>
    </sheetView>
  </sheetViews>
  <sheetFormatPr defaultRowHeight="15" x14ac:dyDescent="0.25"/>
  <cols>
    <col min="1" max="1" width="3" customWidth="1"/>
    <col min="2" max="2" width="33" customWidth="1"/>
    <col min="3" max="3" width="12.42578125" customWidth="1"/>
    <col min="4" max="4" width="13.5703125" customWidth="1"/>
    <col min="5" max="5" width="12.42578125" customWidth="1"/>
    <col min="6" max="7" width="12.42578125" hidden="1" customWidth="1"/>
    <col min="8" max="8" width="12.5703125" customWidth="1"/>
    <col min="9" max="9" width="11.5703125" customWidth="1"/>
  </cols>
  <sheetData>
    <row r="1" spans="1:11" ht="15.75" thickBot="1" x14ac:dyDescent="0.3"/>
    <row r="2" spans="1:11" ht="20.25" thickTop="1" thickBot="1" x14ac:dyDescent="0.35">
      <c r="A2" s="1"/>
      <c r="B2" s="136" t="s">
        <v>2</v>
      </c>
      <c r="C2" s="137"/>
      <c r="D2" s="137"/>
      <c r="E2" s="137"/>
      <c r="F2" s="137"/>
      <c r="G2" s="137"/>
      <c r="H2" s="138"/>
      <c r="I2" s="139"/>
    </row>
    <row r="3" spans="1:11" ht="16.5" thickTop="1" x14ac:dyDescent="0.25">
      <c r="A3" s="1"/>
      <c r="B3" s="7" t="s">
        <v>96</v>
      </c>
      <c r="C3" s="146" t="s">
        <v>67</v>
      </c>
      <c r="D3" s="146"/>
      <c r="E3" s="147"/>
      <c r="F3" s="140" t="s">
        <v>29</v>
      </c>
      <c r="G3" s="141"/>
      <c r="H3" s="140" t="s">
        <v>31</v>
      </c>
      <c r="I3" s="141"/>
    </row>
    <row r="4" spans="1:11" ht="38.25" customHeight="1" thickBot="1" x14ac:dyDescent="0.3">
      <c r="A4" s="1"/>
      <c r="B4" s="8" t="s">
        <v>1</v>
      </c>
      <c r="C4" s="9" t="s">
        <v>68</v>
      </c>
      <c r="D4" s="96" t="s">
        <v>95</v>
      </c>
      <c r="E4" s="97" t="s">
        <v>74</v>
      </c>
      <c r="F4" s="10" t="s">
        <v>47</v>
      </c>
      <c r="G4" s="11" t="s">
        <v>48</v>
      </c>
      <c r="H4" s="96" t="s">
        <v>95</v>
      </c>
      <c r="I4" s="97" t="s">
        <v>74</v>
      </c>
    </row>
    <row r="5" spans="1:11" ht="57" customHeight="1" thickTop="1" thickBot="1" x14ac:dyDescent="0.3">
      <c r="A5" s="1"/>
      <c r="B5" s="117" t="s">
        <v>6</v>
      </c>
      <c r="C5" s="16" t="s">
        <v>7</v>
      </c>
      <c r="D5" s="16" t="s">
        <v>7</v>
      </c>
      <c r="E5" s="17" t="s">
        <v>7</v>
      </c>
      <c r="F5" s="16">
        <v>5</v>
      </c>
      <c r="G5" s="17">
        <v>2</v>
      </c>
      <c r="H5" s="23">
        <v>5</v>
      </c>
      <c r="I5" s="24">
        <v>2</v>
      </c>
    </row>
    <row r="6" spans="1:11" ht="15.75" thickTop="1" x14ac:dyDescent="0.25">
      <c r="A6" s="1"/>
      <c r="B6" s="156" t="s">
        <v>3</v>
      </c>
      <c r="C6" s="13">
        <v>2008</v>
      </c>
      <c r="D6" s="18">
        <v>6</v>
      </c>
      <c r="E6" s="19">
        <v>13</v>
      </c>
      <c r="F6" s="121">
        <v>314</v>
      </c>
      <c r="G6" s="124">
        <v>184</v>
      </c>
      <c r="H6" s="121">
        <f>F6-(D10+D11+D12+D13+D14+D15+D16)</f>
        <v>275</v>
      </c>
      <c r="I6" s="124">
        <f>G6-(E10+E11+E12+E13+E14+E15+E16)</f>
        <v>118</v>
      </c>
    </row>
    <row r="7" spans="1:11" x14ac:dyDescent="0.25">
      <c r="A7" s="1"/>
      <c r="B7" s="155"/>
      <c r="C7" s="2">
        <v>2009</v>
      </c>
      <c r="D7" s="20">
        <v>4</v>
      </c>
      <c r="E7" s="21">
        <v>1</v>
      </c>
      <c r="F7" s="122"/>
      <c r="G7" s="125"/>
      <c r="H7" s="122"/>
      <c r="I7" s="125"/>
    </row>
    <row r="8" spans="1:11" x14ac:dyDescent="0.25">
      <c r="A8" s="1"/>
      <c r="B8" s="155"/>
      <c r="C8" s="2">
        <v>2010</v>
      </c>
      <c r="D8" s="20">
        <v>2</v>
      </c>
      <c r="E8" s="21">
        <v>6</v>
      </c>
      <c r="F8" s="122"/>
      <c r="G8" s="125"/>
      <c r="H8" s="122"/>
      <c r="I8" s="125"/>
    </row>
    <row r="9" spans="1:11" x14ac:dyDescent="0.25">
      <c r="A9" s="1"/>
      <c r="B9" s="155"/>
      <c r="C9" s="2">
        <v>2011</v>
      </c>
      <c r="D9" s="20">
        <v>4</v>
      </c>
      <c r="E9" s="21">
        <v>10</v>
      </c>
      <c r="F9" s="122"/>
      <c r="G9" s="125"/>
      <c r="H9" s="122"/>
      <c r="I9" s="125"/>
    </row>
    <row r="10" spans="1:11" ht="15.75" thickBot="1" x14ac:dyDescent="0.3">
      <c r="A10" s="1"/>
      <c r="B10" s="155"/>
      <c r="C10" s="2">
        <v>2012</v>
      </c>
      <c r="D10" s="20">
        <v>8</v>
      </c>
      <c r="E10" s="21">
        <v>4</v>
      </c>
      <c r="F10" s="122"/>
      <c r="G10" s="125"/>
      <c r="H10" s="122"/>
      <c r="I10" s="125"/>
    </row>
    <row r="11" spans="1:11" ht="15.75" thickBot="1" x14ac:dyDescent="0.3">
      <c r="A11" s="1"/>
      <c r="B11" s="155"/>
      <c r="C11" s="2">
        <v>2013</v>
      </c>
      <c r="D11" s="20">
        <v>2</v>
      </c>
      <c r="E11" s="21">
        <v>5</v>
      </c>
      <c r="F11" s="122"/>
      <c r="G11" s="125"/>
      <c r="H11" s="122"/>
      <c r="I11" s="125"/>
      <c r="K11" s="118"/>
    </row>
    <row r="12" spans="1:11" x14ac:dyDescent="0.25">
      <c r="A12" s="1"/>
      <c r="B12" s="155"/>
      <c r="C12" s="2">
        <v>2014</v>
      </c>
      <c r="D12" s="20">
        <v>6</v>
      </c>
      <c r="E12" s="21">
        <v>6</v>
      </c>
      <c r="F12" s="122"/>
      <c r="G12" s="125"/>
      <c r="H12" s="122"/>
      <c r="I12" s="125"/>
    </row>
    <row r="13" spans="1:11" x14ac:dyDescent="0.25">
      <c r="A13" s="1"/>
      <c r="B13" s="155"/>
      <c r="C13" s="2">
        <v>2015</v>
      </c>
      <c r="D13" s="20">
        <v>7</v>
      </c>
      <c r="E13" s="21">
        <v>7</v>
      </c>
      <c r="F13" s="122"/>
      <c r="G13" s="125"/>
      <c r="H13" s="122"/>
      <c r="I13" s="125"/>
    </row>
    <row r="14" spans="1:11" x14ac:dyDescent="0.25">
      <c r="A14" s="1"/>
      <c r="B14" s="155"/>
      <c r="C14" s="2">
        <v>2016</v>
      </c>
      <c r="D14" s="20">
        <v>8</v>
      </c>
      <c r="E14" s="21">
        <v>20</v>
      </c>
      <c r="F14" s="122"/>
      <c r="G14" s="125"/>
      <c r="H14" s="122"/>
      <c r="I14" s="125"/>
    </row>
    <row r="15" spans="1:11" x14ac:dyDescent="0.25">
      <c r="A15" s="1"/>
      <c r="B15" s="155"/>
      <c r="C15" s="2">
        <v>2017</v>
      </c>
      <c r="D15" s="20">
        <v>3</v>
      </c>
      <c r="E15" s="21">
        <v>20</v>
      </c>
      <c r="F15" s="122"/>
      <c r="G15" s="125"/>
      <c r="H15" s="122"/>
      <c r="I15" s="125"/>
    </row>
    <row r="16" spans="1:11" x14ac:dyDescent="0.25">
      <c r="A16" s="1"/>
      <c r="B16" s="155"/>
      <c r="C16" s="22">
        <v>2018</v>
      </c>
      <c r="D16" s="20">
        <v>5</v>
      </c>
      <c r="E16" s="21">
        <v>4</v>
      </c>
      <c r="F16" s="122"/>
      <c r="G16" s="125"/>
      <c r="H16" s="122"/>
      <c r="I16" s="125"/>
    </row>
    <row r="17" spans="1:9" x14ac:dyDescent="0.25">
      <c r="A17" s="1"/>
      <c r="B17" s="155"/>
      <c r="C17" s="25" t="s">
        <v>5</v>
      </c>
      <c r="D17" s="26">
        <f>SUM(D6:D16)</f>
        <v>55</v>
      </c>
      <c r="E17" s="27">
        <f>SUM(E6:E16)</f>
        <v>96</v>
      </c>
      <c r="F17" s="122"/>
      <c r="G17" s="125"/>
      <c r="H17" s="122"/>
      <c r="I17" s="125"/>
    </row>
    <row r="18" spans="1:9" ht="15.75" thickBot="1" x14ac:dyDescent="0.3">
      <c r="A18" s="1"/>
      <c r="B18" s="114" t="s">
        <v>33</v>
      </c>
      <c r="C18" s="28">
        <f>(D17+E17)/C32</f>
        <v>0.63445378151260501</v>
      </c>
      <c r="D18" s="29">
        <f>D17/C32</f>
        <v>0.23109243697478993</v>
      </c>
      <c r="E18" s="30">
        <f>E17/C32</f>
        <v>0.40336134453781514</v>
      </c>
      <c r="F18" s="148"/>
      <c r="G18" s="149"/>
      <c r="H18" s="148"/>
      <c r="I18" s="149"/>
    </row>
    <row r="19" spans="1:9" ht="15.75" thickTop="1" x14ac:dyDescent="0.25">
      <c r="A19" s="1"/>
      <c r="B19" s="152" t="s">
        <v>4</v>
      </c>
      <c r="C19" s="2">
        <v>2008</v>
      </c>
      <c r="D19" s="20">
        <v>6</v>
      </c>
      <c r="E19" s="21">
        <v>1</v>
      </c>
      <c r="F19" s="121">
        <v>196</v>
      </c>
      <c r="G19" s="124">
        <v>122</v>
      </c>
      <c r="H19" s="121">
        <f>F19-(D23+D24+D25+D26+D27+D28+D29)</f>
        <v>145</v>
      </c>
      <c r="I19" s="124">
        <f>G19-(E23+E24+E25+E26+E27+E28+E29)</f>
        <v>108</v>
      </c>
    </row>
    <row r="20" spans="1:9" x14ac:dyDescent="0.25">
      <c r="A20" s="1"/>
      <c r="B20" s="153"/>
      <c r="C20" s="2">
        <v>2009</v>
      </c>
      <c r="D20" s="20">
        <v>4</v>
      </c>
      <c r="E20" s="21">
        <v>0</v>
      </c>
      <c r="F20" s="122"/>
      <c r="G20" s="125"/>
      <c r="H20" s="122"/>
      <c r="I20" s="125"/>
    </row>
    <row r="21" spans="1:9" x14ac:dyDescent="0.25">
      <c r="A21" s="1"/>
      <c r="B21" s="153"/>
      <c r="C21" s="2">
        <v>2010</v>
      </c>
      <c r="D21" s="20">
        <v>2</v>
      </c>
      <c r="E21" s="21">
        <v>3</v>
      </c>
      <c r="F21" s="122"/>
      <c r="G21" s="125"/>
      <c r="H21" s="122"/>
      <c r="I21" s="125"/>
    </row>
    <row r="22" spans="1:9" x14ac:dyDescent="0.25">
      <c r="A22" s="1"/>
      <c r="B22" s="153"/>
      <c r="C22" s="2">
        <v>2011</v>
      </c>
      <c r="D22" s="20">
        <v>6</v>
      </c>
      <c r="E22" s="21">
        <v>0</v>
      </c>
      <c r="F22" s="122"/>
      <c r="G22" s="125"/>
      <c r="H22" s="122"/>
      <c r="I22" s="125"/>
    </row>
    <row r="23" spans="1:9" x14ac:dyDescent="0.25">
      <c r="A23" s="1"/>
      <c r="B23" s="153"/>
      <c r="C23" s="2">
        <v>2012</v>
      </c>
      <c r="D23" s="20">
        <v>4</v>
      </c>
      <c r="E23" s="21">
        <v>2</v>
      </c>
      <c r="F23" s="122"/>
      <c r="G23" s="125"/>
      <c r="H23" s="122"/>
      <c r="I23" s="125"/>
    </row>
    <row r="24" spans="1:9" x14ac:dyDescent="0.25">
      <c r="A24" s="1"/>
      <c r="B24" s="153"/>
      <c r="C24" s="2">
        <v>2013</v>
      </c>
      <c r="D24" s="20">
        <v>7</v>
      </c>
      <c r="E24" s="21">
        <v>2</v>
      </c>
      <c r="F24" s="122"/>
      <c r="G24" s="125"/>
      <c r="H24" s="122"/>
      <c r="I24" s="125"/>
    </row>
    <row r="25" spans="1:9" x14ac:dyDescent="0.25">
      <c r="A25" s="1"/>
      <c r="B25" s="153"/>
      <c r="C25" s="2">
        <v>2014</v>
      </c>
      <c r="D25" s="20">
        <v>4</v>
      </c>
      <c r="E25" s="21">
        <v>2</v>
      </c>
      <c r="F25" s="122"/>
      <c r="G25" s="125"/>
      <c r="H25" s="122"/>
      <c r="I25" s="125"/>
    </row>
    <row r="26" spans="1:9" x14ac:dyDescent="0.25">
      <c r="A26" s="1"/>
      <c r="B26" s="153"/>
      <c r="C26" s="2">
        <v>2015</v>
      </c>
      <c r="D26" s="20">
        <v>5</v>
      </c>
      <c r="E26" s="21">
        <v>3</v>
      </c>
      <c r="F26" s="122"/>
      <c r="G26" s="125"/>
      <c r="H26" s="122"/>
      <c r="I26" s="125"/>
    </row>
    <row r="27" spans="1:9" x14ac:dyDescent="0.25">
      <c r="A27" s="1"/>
      <c r="B27" s="153"/>
      <c r="C27" s="2">
        <v>2016</v>
      </c>
      <c r="D27" s="20">
        <v>2</v>
      </c>
      <c r="E27" s="21">
        <v>2</v>
      </c>
      <c r="F27" s="122"/>
      <c r="G27" s="125"/>
      <c r="H27" s="122"/>
      <c r="I27" s="125"/>
    </row>
    <row r="28" spans="1:9" x14ac:dyDescent="0.25">
      <c r="A28" s="1"/>
      <c r="B28" s="153"/>
      <c r="C28" s="2">
        <v>2017</v>
      </c>
      <c r="D28" s="20">
        <v>11</v>
      </c>
      <c r="E28" s="21">
        <v>3</v>
      </c>
      <c r="F28" s="122"/>
      <c r="G28" s="125"/>
      <c r="H28" s="122"/>
      <c r="I28" s="125"/>
    </row>
    <row r="29" spans="1:9" x14ac:dyDescent="0.25">
      <c r="A29" s="1"/>
      <c r="B29" s="153"/>
      <c r="C29" s="2">
        <v>2018</v>
      </c>
      <c r="D29" s="20">
        <v>18</v>
      </c>
      <c r="E29" s="21">
        <v>0</v>
      </c>
      <c r="F29" s="122"/>
      <c r="G29" s="125"/>
      <c r="H29" s="122"/>
      <c r="I29" s="125"/>
    </row>
    <row r="30" spans="1:9" x14ac:dyDescent="0.25">
      <c r="A30" s="1"/>
      <c r="B30" s="153"/>
      <c r="C30" s="113" t="s">
        <v>5</v>
      </c>
      <c r="D30" s="111">
        <f>SUM(D19:D29)</f>
        <v>69</v>
      </c>
      <c r="E30" s="112">
        <f>SUM(E19:E29)</f>
        <v>18</v>
      </c>
      <c r="F30" s="150"/>
      <c r="G30" s="125"/>
      <c r="H30" s="122"/>
      <c r="I30" s="125"/>
    </row>
    <row r="31" spans="1:9" ht="15.75" thickBot="1" x14ac:dyDescent="0.3">
      <c r="A31" s="1"/>
      <c r="B31" s="115" t="s">
        <v>33</v>
      </c>
      <c r="C31" s="119">
        <f>(D30+E30)/C32</f>
        <v>0.36554621848739494</v>
      </c>
      <c r="D31" s="120">
        <f>D30/C32</f>
        <v>0.28991596638655465</v>
      </c>
      <c r="E31" s="120">
        <f>E30/C32</f>
        <v>7.5630252100840331E-2</v>
      </c>
      <c r="F31" s="151"/>
      <c r="G31" s="149"/>
      <c r="H31" s="148"/>
      <c r="I31" s="149"/>
    </row>
    <row r="32" spans="1:9" ht="15.75" thickTop="1" x14ac:dyDescent="0.25">
      <c r="B32" s="116" t="s">
        <v>32</v>
      </c>
      <c r="C32" s="110">
        <f>D32+E32</f>
        <v>238</v>
      </c>
      <c r="D32" s="40">
        <f>D30+D17</f>
        <v>124</v>
      </c>
      <c r="E32" s="41">
        <f>E30+E17</f>
        <v>114</v>
      </c>
      <c r="F32" s="36">
        <f>F19+F6</f>
        <v>510</v>
      </c>
      <c r="G32" s="38">
        <f t="shared" ref="G32:I32" si="0">G19+G6</f>
        <v>306</v>
      </c>
      <c r="H32" s="36">
        <f t="shared" si="0"/>
        <v>420</v>
      </c>
      <c r="I32" s="37">
        <f t="shared" si="0"/>
        <v>226</v>
      </c>
    </row>
    <row r="33" spans="2:9" ht="15.75" thickBot="1" x14ac:dyDescent="0.3">
      <c r="B33" s="33"/>
      <c r="C33" s="32">
        <f>C32/C32</f>
        <v>1</v>
      </c>
      <c r="D33" s="34">
        <f>D32/C32</f>
        <v>0.52100840336134457</v>
      </c>
      <c r="E33" s="35">
        <f>E32/C32</f>
        <v>0.47899159663865548</v>
      </c>
      <c r="F33" s="39">
        <f>F32/(F32+G32)</f>
        <v>0.625</v>
      </c>
      <c r="G33" s="35">
        <f>G32/(F32+G32)</f>
        <v>0.375</v>
      </c>
      <c r="H33" s="32">
        <f>H32/(H32+I32)</f>
        <v>0.65015479876160986</v>
      </c>
      <c r="I33" s="35">
        <f>I32/(H32+I32)</f>
        <v>0.34984520123839008</v>
      </c>
    </row>
    <row r="34" spans="2:9" ht="15.75" thickTop="1" x14ac:dyDescent="0.25"/>
    <row r="35" spans="2:9" x14ac:dyDescent="0.25">
      <c r="B35" s="95" t="s">
        <v>76</v>
      </c>
    </row>
    <row r="36" spans="2:9" x14ac:dyDescent="0.25">
      <c r="B36" t="s">
        <v>72</v>
      </c>
      <c r="C36" s="56">
        <f>C32/11</f>
        <v>21.636363636363637</v>
      </c>
    </row>
    <row r="37" spans="2:9" x14ac:dyDescent="0.25">
      <c r="B37" t="s">
        <v>92</v>
      </c>
      <c r="C37" s="56">
        <f>C36*20</f>
        <v>432.72727272727275</v>
      </c>
      <c r="D37" s="56">
        <f>C37*D33</f>
        <v>225.45454545454547</v>
      </c>
      <c r="E37" s="56">
        <f>C37*E33</f>
        <v>207.27272727272728</v>
      </c>
    </row>
    <row r="38" spans="2:9" x14ac:dyDescent="0.25">
      <c r="B38" t="s">
        <v>93</v>
      </c>
      <c r="C38">
        <v>285</v>
      </c>
      <c r="D38" s="56">
        <f>C38*D33</f>
        <v>148.48739495798321</v>
      </c>
      <c r="E38" s="56">
        <f>C38*E33</f>
        <v>136.51260504201682</v>
      </c>
    </row>
    <row r="40" spans="2:9" ht="21" hidden="1" customHeight="1" thickTop="1" thickBot="1" x14ac:dyDescent="0.35">
      <c r="B40" s="136" t="s">
        <v>8</v>
      </c>
      <c r="C40" s="137"/>
      <c r="D40" s="137"/>
      <c r="E40" s="137"/>
      <c r="F40" s="137"/>
      <c r="G40" s="137"/>
      <c r="H40" s="138"/>
      <c r="I40" s="139"/>
    </row>
    <row r="41" spans="2:9" ht="21" hidden="1" customHeight="1" thickTop="1" x14ac:dyDescent="0.25">
      <c r="B41" s="7" t="s">
        <v>0</v>
      </c>
      <c r="C41" s="146" t="s">
        <v>67</v>
      </c>
      <c r="D41" s="146"/>
      <c r="E41" s="147"/>
      <c r="F41" s="140" t="s">
        <v>29</v>
      </c>
      <c r="G41" s="141"/>
      <c r="H41" s="144" t="s">
        <v>30</v>
      </c>
      <c r="I41" s="145"/>
    </row>
    <row r="42" spans="2:9" ht="30.75" hidden="1" thickBot="1" x14ac:dyDescent="0.3">
      <c r="B42" s="8" t="s">
        <v>1</v>
      </c>
      <c r="C42" s="9" t="s">
        <v>68</v>
      </c>
      <c r="D42" s="96" t="s">
        <v>73</v>
      </c>
      <c r="E42" s="97" t="s">
        <v>74</v>
      </c>
      <c r="F42" s="96" t="s">
        <v>47</v>
      </c>
      <c r="G42" s="97" t="s">
        <v>48</v>
      </c>
      <c r="H42" s="96" t="s">
        <v>73</v>
      </c>
      <c r="I42" s="97" t="s">
        <v>74</v>
      </c>
    </row>
    <row r="43" spans="2:9" ht="15.75" hidden="1" thickTop="1" x14ac:dyDescent="0.25">
      <c r="B43" s="154" t="s">
        <v>9</v>
      </c>
      <c r="C43" s="13">
        <v>2008</v>
      </c>
      <c r="D43" s="14">
        <v>38</v>
      </c>
      <c r="E43" s="15">
        <v>20</v>
      </c>
      <c r="F43" s="121">
        <v>447</v>
      </c>
      <c r="G43" s="124">
        <v>289</v>
      </c>
      <c r="H43" s="121">
        <f>F43-(D47+D48+D49+D50+D51+D52+D53)</f>
        <v>379</v>
      </c>
      <c r="I43" s="124">
        <f>G43-(E47+E48+E49+E50+E51+E52+E53)</f>
        <v>224</v>
      </c>
    </row>
    <row r="44" spans="2:9" hidden="1" x14ac:dyDescent="0.25">
      <c r="B44" s="143"/>
      <c r="C44" s="2">
        <v>2009</v>
      </c>
      <c r="D44" s="3">
        <v>16</v>
      </c>
      <c r="E44" s="4">
        <v>9</v>
      </c>
      <c r="F44" s="122"/>
      <c r="G44" s="125"/>
      <c r="H44" s="122"/>
      <c r="I44" s="125"/>
    </row>
    <row r="45" spans="2:9" hidden="1" x14ac:dyDescent="0.25">
      <c r="B45" s="143"/>
      <c r="C45" s="2">
        <v>2010</v>
      </c>
      <c r="D45" s="3">
        <v>9</v>
      </c>
      <c r="E45" s="4">
        <v>9</v>
      </c>
      <c r="F45" s="122"/>
      <c r="G45" s="125"/>
      <c r="H45" s="122"/>
      <c r="I45" s="125"/>
    </row>
    <row r="46" spans="2:9" hidden="1" x14ac:dyDescent="0.25">
      <c r="B46" s="143"/>
      <c r="C46" s="2">
        <v>2011</v>
      </c>
      <c r="D46" s="3">
        <v>6</v>
      </c>
      <c r="E46" s="4">
        <v>9</v>
      </c>
      <c r="F46" s="122"/>
      <c r="G46" s="125"/>
      <c r="H46" s="122"/>
      <c r="I46" s="125"/>
    </row>
    <row r="47" spans="2:9" hidden="1" x14ac:dyDescent="0.25">
      <c r="B47" s="143"/>
      <c r="C47" s="2">
        <v>2012</v>
      </c>
      <c r="D47" s="3">
        <v>4</v>
      </c>
      <c r="E47" s="4">
        <v>2</v>
      </c>
      <c r="F47" s="122"/>
      <c r="G47" s="125"/>
      <c r="H47" s="122"/>
      <c r="I47" s="125"/>
    </row>
    <row r="48" spans="2:9" hidden="1" x14ac:dyDescent="0.25">
      <c r="B48" s="143"/>
      <c r="C48" s="2">
        <v>2013</v>
      </c>
      <c r="D48" s="3">
        <v>14</v>
      </c>
      <c r="E48" s="4">
        <v>2</v>
      </c>
      <c r="F48" s="122"/>
      <c r="G48" s="125"/>
      <c r="H48" s="122"/>
      <c r="I48" s="125"/>
    </row>
    <row r="49" spans="2:9" hidden="1" x14ac:dyDescent="0.25">
      <c r="B49" s="143"/>
      <c r="C49" s="2">
        <v>2014</v>
      </c>
      <c r="D49" s="3">
        <v>10</v>
      </c>
      <c r="E49" s="4">
        <v>8</v>
      </c>
      <c r="F49" s="122"/>
      <c r="G49" s="125"/>
      <c r="H49" s="122"/>
      <c r="I49" s="125"/>
    </row>
    <row r="50" spans="2:9" hidden="1" x14ac:dyDescent="0.25">
      <c r="B50" s="143"/>
      <c r="C50" s="2">
        <v>2015</v>
      </c>
      <c r="D50" s="3">
        <v>4</v>
      </c>
      <c r="E50" s="4">
        <v>7</v>
      </c>
      <c r="F50" s="122"/>
      <c r="G50" s="125"/>
      <c r="H50" s="122"/>
      <c r="I50" s="125"/>
    </row>
    <row r="51" spans="2:9" hidden="1" x14ac:dyDescent="0.25">
      <c r="B51" s="143"/>
      <c r="C51" s="2">
        <v>2016</v>
      </c>
      <c r="D51" s="3">
        <v>4</v>
      </c>
      <c r="E51" s="4">
        <v>17</v>
      </c>
      <c r="F51" s="122"/>
      <c r="G51" s="125"/>
      <c r="H51" s="122"/>
      <c r="I51" s="125"/>
    </row>
    <row r="52" spans="2:9" hidden="1" x14ac:dyDescent="0.25">
      <c r="B52" s="143"/>
      <c r="C52" s="2">
        <v>2017</v>
      </c>
      <c r="D52" s="3">
        <v>16</v>
      </c>
      <c r="E52" s="4">
        <v>15</v>
      </c>
      <c r="F52" s="122"/>
      <c r="G52" s="125"/>
      <c r="H52" s="122"/>
      <c r="I52" s="125"/>
    </row>
    <row r="53" spans="2:9" ht="15.75" hidden="1" thickBot="1" x14ac:dyDescent="0.3">
      <c r="B53" s="143"/>
      <c r="C53" s="12">
        <v>2018</v>
      </c>
      <c r="D53" s="5">
        <v>16</v>
      </c>
      <c r="E53" s="6">
        <v>14</v>
      </c>
      <c r="F53" s="122"/>
      <c r="G53" s="125"/>
      <c r="H53" s="122"/>
      <c r="I53" s="125"/>
    </row>
    <row r="54" spans="2:9" ht="15.75" hidden="1" thickTop="1" x14ac:dyDescent="0.25">
      <c r="B54" s="143"/>
      <c r="C54" s="2" t="s">
        <v>5</v>
      </c>
      <c r="D54" s="3">
        <f>SUM(D43:D53)</f>
        <v>137</v>
      </c>
      <c r="E54" s="4">
        <f>SUM(E43:E53)</f>
        <v>112</v>
      </c>
      <c r="F54" s="122"/>
      <c r="G54" s="125"/>
      <c r="H54" s="122"/>
      <c r="I54" s="125"/>
    </row>
    <row r="55" spans="2:9" ht="15.75" hidden="1" thickBot="1" x14ac:dyDescent="0.3">
      <c r="B55" s="43" t="s">
        <v>36</v>
      </c>
      <c r="C55" s="32">
        <f>(D54+E54)/2740</f>
        <v>9.0875912408759127E-2</v>
      </c>
      <c r="D55" s="44">
        <f>D54/2740</f>
        <v>0.05</v>
      </c>
      <c r="E55" s="44">
        <f>E54/2740</f>
        <v>4.0875912408759124E-2</v>
      </c>
      <c r="F55" s="148"/>
      <c r="G55" s="149"/>
      <c r="H55" s="148"/>
      <c r="I55" s="149"/>
    </row>
    <row r="56" spans="2:9" ht="15.75" hidden="1" thickTop="1" x14ac:dyDescent="0.25">
      <c r="B56" s="155" t="s">
        <v>10</v>
      </c>
      <c r="C56" s="2">
        <v>2008</v>
      </c>
      <c r="D56" s="3">
        <v>12</v>
      </c>
      <c r="E56" s="4">
        <v>22</v>
      </c>
      <c r="F56" s="121">
        <v>477</v>
      </c>
      <c r="G56" s="124">
        <v>835</v>
      </c>
      <c r="H56" s="121">
        <f>F56-(D60+D61+D62+D63+D64+D65+D66)</f>
        <v>466</v>
      </c>
      <c r="I56" s="124">
        <f>G56-(E60+E61+E62+E63+E64+E65+E66)</f>
        <v>747</v>
      </c>
    </row>
    <row r="57" spans="2:9" hidden="1" x14ac:dyDescent="0.25">
      <c r="B57" s="155"/>
      <c r="C57" s="2">
        <v>2009</v>
      </c>
      <c r="D57" s="3">
        <v>5</v>
      </c>
      <c r="E57" s="4">
        <v>7</v>
      </c>
      <c r="F57" s="122"/>
      <c r="G57" s="125"/>
      <c r="H57" s="122"/>
      <c r="I57" s="125"/>
    </row>
    <row r="58" spans="2:9" hidden="1" x14ac:dyDescent="0.25">
      <c r="B58" s="155"/>
      <c r="C58" s="2">
        <v>2010</v>
      </c>
      <c r="D58" s="3">
        <v>0</v>
      </c>
      <c r="E58" s="4">
        <v>5</v>
      </c>
      <c r="F58" s="122"/>
      <c r="G58" s="125"/>
      <c r="H58" s="122"/>
      <c r="I58" s="125"/>
    </row>
    <row r="59" spans="2:9" hidden="1" x14ac:dyDescent="0.25">
      <c r="B59" s="155"/>
      <c r="C59" s="2">
        <v>2011</v>
      </c>
      <c r="D59" s="3">
        <v>0</v>
      </c>
      <c r="E59" s="4">
        <v>16</v>
      </c>
      <c r="F59" s="122"/>
      <c r="G59" s="125"/>
      <c r="H59" s="122"/>
      <c r="I59" s="125"/>
    </row>
    <row r="60" spans="2:9" hidden="1" x14ac:dyDescent="0.25">
      <c r="B60" s="155"/>
      <c r="C60" s="2">
        <v>2012</v>
      </c>
      <c r="D60" s="3">
        <v>1</v>
      </c>
      <c r="E60" s="4">
        <v>11</v>
      </c>
      <c r="F60" s="122"/>
      <c r="G60" s="125"/>
      <c r="H60" s="122"/>
      <c r="I60" s="125"/>
    </row>
    <row r="61" spans="2:9" hidden="1" x14ac:dyDescent="0.25">
      <c r="B61" s="155"/>
      <c r="C61" s="2">
        <v>2013</v>
      </c>
      <c r="D61" s="3">
        <v>1</v>
      </c>
      <c r="E61" s="4">
        <v>5</v>
      </c>
      <c r="F61" s="122"/>
      <c r="G61" s="125"/>
      <c r="H61" s="122"/>
      <c r="I61" s="125"/>
    </row>
    <row r="62" spans="2:9" hidden="1" x14ac:dyDescent="0.25">
      <c r="B62" s="155"/>
      <c r="C62" s="2">
        <v>2014</v>
      </c>
      <c r="D62" s="3">
        <v>2</v>
      </c>
      <c r="E62" s="4">
        <v>11</v>
      </c>
      <c r="F62" s="122"/>
      <c r="G62" s="125"/>
      <c r="H62" s="122"/>
      <c r="I62" s="125"/>
    </row>
    <row r="63" spans="2:9" hidden="1" x14ac:dyDescent="0.25">
      <c r="B63" s="155"/>
      <c r="C63" s="2">
        <v>2015</v>
      </c>
      <c r="D63" s="3">
        <v>2</v>
      </c>
      <c r="E63" s="4">
        <v>15</v>
      </c>
      <c r="F63" s="122"/>
      <c r="G63" s="125"/>
      <c r="H63" s="122"/>
      <c r="I63" s="125"/>
    </row>
    <row r="64" spans="2:9" hidden="1" x14ac:dyDescent="0.25">
      <c r="B64" s="155"/>
      <c r="C64" s="2">
        <v>2016</v>
      </c>
      <c r="D64" s="3">
        <v>2</v>
      </c>
      <c r="E64" s="4">
        <v>9</v>
      </c>
      <c r="F64" s="122"/>
      <c r="G64" s="125"/>
      <c r="H64" s="122"/>
      <c r="I64" s="125"/>
    </row>
    <row r="65" spans="2:9" hidden="1" x14ac:dyDescent="0.25">
      <c r="B65" s="155"/>
      <c r="C65" s="2">
        <v>2017</v>
      </c>
      <c r="D65" s="3">
        <v>0</v>
      </c>
      <c r="E65" s="4">
        <v>13</v>
      </c>
      <c r="F65" s="122"/>
      <c r="G65" s="125"/>
      <c r="H65" s="122"/>
      <c r="I65" s="125"/>
    </row>
    <row r="66" spans="2:9" ht="15.75" hidden="1" thickBot="1" x14ac:dyDescent="0.3">
      <c r="B66" s="155"/>
      <c r="C66" s="12">
        <v>2018</v>
      </c>
      <c r="D66" s="5">
        <v>3</v>
      </c>
      <c r="E66" s="6">
        <v>24</v>
      </c>
      <c r="F66" s="122"/>
      <c r="G66" s="125"/>
      <c r="H66" s="122"/>
      <c r="I66" s="125"/>
    </row>
    <row r="67" spans="2:9" ht="15.75" hidden="1" thickTop="1" x14ac:dyDescent="0.25">
      <c r="B67" s="155"/>
      <c r="C67" s="31" t="s">
        <v>5</v>
      </c>
      <c r="D67" s="14">
        <f>SUM(D56:D66)</f>
        <v>28</v>
      </c>
      <c r="E67" s="15">
        <f>SUM(E56:E66)</f>
        <v>138</v>
      </c>
      <c r="F67" s="122"/>
      <c r="G67" s="125"/>
      <c r="H67" s="122"/>
      <c r="I67" s="125"/>
    </row>
    <row r="68" spans="2:9" ht="15.75" hidden="1" thickBot="1" x14ac:dyDescent="0.3">
      <c r="B68" s="43" t="s">
        <v>36</v>
      </c>
      <c r="C68" s="32">
        <f>(D67+E67)/2740</f>
        <v>6.0583941605839416E-2</v>
      </c>
      <c r="D68" s="44">
        <f>D67/2740</f>
        <v>1.0218978102189781E-2</v>
      </c>
      <c r="E68" s="44">
        <f>E67/2740</f>
        <v>5.0364963503649635E-2</v>
      </c>
      <c r="F68" s="148"/>
      <c r="G68" s="149"/>
      <c r="H68" s="148"/>
      <c r="I68" s="149"/>
    </row>
    <row r="69" spans="2:9" ht="15.75" hidden="1" thickTop="1" x14ac:dyDescent="0.25">
      <c r="B69" s="143" t="s">
        <v>11</v>
      </c>
      <c r="C69" s="2">
        <v>2008</v>
      </c>
      <c r="D69" s="3">
        <v>17</v>
      </c>
      <c r="E69" s="4">
        <v>5</v>
      </c>
      <c r="F69" s="157">
        <v>540</v>
      </c>
      <c r="G69" s="124">
        <v>241</v>
      </c>
      <c r="H69" s="121">
        <f>F69-(D73+D74+D75+D76+D77+D78+D79)</f>
        <v>382</v>
      </c>
      <c r="I69" s="124">
        <f>G69-(E73+E74+E75+E76+E77+E78+E79)</f>
        <v>192</v>
      </c>
    </row>
    <row r="70" spans="2:9" hidden="1" x14ac:dyDescent="0.25">
      <c r="B70" s="143"/>
      <c r="C70" s="2">
        <v>2009</v>
      </c>
      <c r="D70" s="3">
        <v>4</v>
      </c>
      <c r="E70" s="4">
        <v>3</v>
      </c>
      <c r="F70" s="150"/>
      <c r="G70" s="125"/>
      <c r="H70" s="122"/>
      <c r="I70" s="125"/>
    </row>
    <row r="71" spans="2:9" hidden="1" x14ac:dyDescent="0.25">
      <c r="B71" s="143"/>
      <c r="C71" s="2">
        <v>2010</v>
      </c>
      <c r="D71" s="3">
        <v>6</v>
      </c>
      <c r="E71" s="4">
        <v>1</v>
      </c>
      <c r="F71" s="150"/>
      <c r="G71" s="125"/>
      <c r="H71" s="122"/>
      <c r="I71" s="125"/>
    </row>
    <row r="72" spans="2:9" hidden="1" x14ac:dyDescent="0.25">
      <c r="B72" s="143"/>
      <c r="C72" s="2">
        <v>2011</v>
      </c>
      <c r="D72" s="3">
        <v>14</v>
      </c>
      <c r="E72" s="4">
        <v>7</v>
      </c>
      <c r="F72" s="150"/>
      <c r="G72" s="125"/>
      <c r="H72" s="122"/>
      <c r="I72" s="125"/>
    </row>
    <row r="73" spans="2:9" hidden="1" x14ac:dyDescent="0.25">
      <c r="B73" s="143"/>
      <c r="C73" s="2">
        <v>2012</v>
      </c>
      <c r="D73" s="3">
        <v>18</v>
      </c>
      <c r="E73" s="4">
        <v>1</v>
      </c>
      <c r="F73" s="150"/>
      <c r="G73" s="125"/>
      <c r="H73" s="122"/>
      <c r="I73" s="125"/>
    </row>
    <row r="74" spans="2:9" hidden="1" x14ac:dyDescent="0.25">
      <c r="B74" s="143"/>
      <c r="C74" s="2">
        <v>2013</v>
      </c>
      <c r="D74" s="3">
        <v>49</v>
      </c>
      <c r="E74" s="4">
        <v>5</v>
      </c>
      <c r="F74" s="150"/>
      <c r="G74" s="125"/>
      <c r="H74" s="122"/>
      <c r="I74" s="125"/>
    </row>
    <row r="75" spans="2:9" hidden="1" x14ac:dyDescent="0.25">
      <c r="B75" s="143"/>
      <c r="C75" s="2">
        <v>2014</v>
      </c>
      <c r="D75" s="3">
        <v>31</v>
      </c>
      <c r="E75" s="4">
        <v>6</v>
      </c>
      <c r="F75" s="150"/>
      <c r="G75" s="125"/>
      <c r="H75" s="122"/>
      <c r="I75" s="125"/>
    </row>
    <row r="76" spans="2:9" hidden="1" x14ac:dyDescent="0.25">
      <c r="B76" s="143"/>
      <c r="C76" s="2">
        <v>2015</v>
      </c>
      <c r="D76" s="3">
        <v>13</v>
      </c>
      <c r="E76" s="4">
        <v>13</v>
      </c>
      <c r="F76" s="150"/>
      <c r="G76" s="125"/>
      <c r="H76" s="122"/>
      <c r="I76" s="125"/>
    </row>
    <row r="77" spans="2:9" hidden="1" x14ac:dyDescent="0.25">
      <c r="B77" s="143"/>
      <c r="C77" s="2">
        <v>2016</v>
      </c>
      <c r="D77" s="3">
        <v>23</v>
      </c>
      <c r="E77" s="4">
        <v>10</v>
      </c>
      <c r="F77" s="150"/>
      <c r="G77" s="125"/>
      <c r="H77" s="122"/>
      <c r="I77" s="125"/>
    </row>
    <row r="78" spans="2:9" hidden="1" x14ac:dyDescent="0.25">
      <c r="B78" s="143"/>
      <c r="C78" s="2">
        <v>2017</v>
      </c>
      <c r="D78" s="3">
        <v>16</v>
      </c>
      <c r="E78" s="4">
        <v>8</v>
      </c>
      <c r="F78" s="150"/>
      <c r="G78" s="125"/>
      <c r="H78" s="122"/>
      <c r="I78" s="125"/>
    </row>
    <row r="79" spans="2:9" ht="15.75" hidden="1" thickBot="1" x14ac:dyDescent="0.3">
      <c r="B79" s="143"/>
      <c r="C79" s="12">
        <v>2018</v>
      </c>
      <c r="D79" s="5">
        <v>8</v>
      </c>
      <c r="E79" s="6">
        <v>6</v>
      </c>
      <c r="F79" s="150"/>
      <c r="G79" s="125"/>
      <c r="H79" s="122"/>
      <c r="I79" s="125"/>
    </row>
    <row r="80" spans="2:9" ht="15.75" hidden="1" thickTop="1" x14ac:dyDescent="0.25">
      <c r="B80" s="143"/>
      <c r="C80" s="31" t="s">
        <v>5</v>
      </c>
      <c r="D80" s="14">
        <f>SUM(D69:D79)</f>
        <v>199</v>
      </c>
      <c r="E80" s="15">
        <f>SUM(E69:E79)</f>
        <v>65</v>
      </c>
      <c r="F80" s="150"/>
      <c r="G80" s="125"/>
      <c r="H80" s="122"/>
      <c r="I80" s="125"/>
    </row>
    <row r="81" spans="2:9" ht="15.75" hidden="1" thickBot="1" x14ac:dyDescent="0.3">
      <c r="B81" s="43" t="s">
        <v>36</v>
      </c>
      <c r="C81" s="32">
        <f>(D80+E80)/2740</f>
        <v>9.6350364963503646E-2</v>
      </c>
      <c r="D81" s="44">
        <f>D80/2740</f>
        <v>7.262773722627737E-2</v>
      </c>
      <c r="E81" s="45">
        <f>E80/2740</f>
        <v>2.3722627737226276E-2</v>
      </c>
      <c r="F81" s="151"/>
      <c r="G81" s="149"/>
      <c r="H81" s="148"/>
      <c r="I81" s="149"/>
    </row>
    <row r="82" spans="2:9" ht="15.75" hidden="1" thickTop="1" x14ac:dyDescent="0.25">
      <c r="B82" s="143" t="s">
        <v>12</v>
      </c>
      <c r="C82" s="2">
        <v>2008</v>
      </c>
      <c r="D82" s="3">
        <v>11</v>
      </c>
      <c r="E82" s="4">
        <v>48</v>
      </c>
      <c r="F82" s="121">
        <v>926</v>
      </c>
      <c r="G82" s="124">
        <v>1395</v>
      </c>
      <c r="H82" s="121">
        <f>F82-(D86+D87+D88+D89+D90+D91+D92)</f>
        <v>834</v>
      </c>
      <c r="I82" s="124">
        <f>G82-(E86+E87+E88+E89+E90+E91+E92)</f>
        <v>1308</v>
      </c>
    </row>
    <row r="83" spans="2:9" hidden="1" x14ac:dyDescent="0.25">
      <c r="B83" s="143"/>
      <c r="C83" s="2">
        <v>2009</v>
      </c>
      <c r="D83" s="3">
        <v>5</v>
      </c>
      <c r="E83" s="4">
        <v>14</v>
      </c>
      <c r="F83" s="122"/>
      <c r="G83" s="125"/>
      <c r="H83" s="122"/>
      <c r="I83" s="125"/>
    </row>
    <row r="84" spans="2:9" hidden="1" x14ac:dyDescent="0.25">
      <c r="B84" s="143"/>
      <c r="C84" s="2">
        <v>2010</v>
      </c>
      <c r="D84" s="3">
        <v>10</v>
      </c>
      <c r="E84" s="4">
        <v>7</v>
      </c>
      <c r="F84" s="122"/>
      <c r="G84" s="125"/>
      <c r="H84" s="122"/>
      <c r="I84" s="125"/>
    </row>
    <row r="85" spans="2:9" hidden="1" x14ac:dyDescent="0.25">
      <c r="B85" s="143"/>
      <c r="C85" s="2">
        <v>2011</v>
      </c>
      <c r="D85" s="3">
        <v>12</v>
      </c>
      <c r="E85" s="4">
        <v>3</v>
      </c>
      <c r="F85" s="122"/>
      <c r="G85" s="125"/>
      <c r="H85" s="122"/>
      <c r="I85" s="125"/>
    </row>
    <row r="86" spans="2:9" hidden="1" x14ac:dyDescent="0.25">
      <c r="B86" s="143"/>
      <c r="C86" s="2">
        <v>2012</v>
      </c>
      <c r="D86" s="3">
        <v>6</v>
      </c>
      <c r="E86" s="4">
        <v>5</v>
      </c>
      <c r="F86" s="122"/>
      <c r="G86" s="125"/>
      <c r="H86" s="122"/>
      <c r="I86" s="125"/>
    </row>
    <row r="87" spans="2:9" hidden="1" x14ac:dyDescent="0.25">
      <c r="B87" s="143"/>
      <c r="C87" s="2">
        <v>2013</v>
      </c>
      <c r="D87" s="3">
        <v>15</v>
      </c>
      <c r="E87" s="4">
        <v>5</v>
      </c>
      <c r="F87" s="122"/>
      <c r="G87" s="125"/>
      <c r="H87" s="122"/>
      <c r="I87" s="125"/>
    </row>
    <row r="88" spans="2:9" hidden="1" x14ac:dyDescent="0.25">
      <c r="B88" s="143"/>
      <c r="C88" s="2">
        <v>2014</v>
      </c>
      <c r="D88" s="3">
        <v>3</v>
      </c>
      <c r="E88" s="4">
        <v>18</v>
      </c>
      <c r="F88" s="122"/>
      <c r="G88" s="125"/>
      <c r="H88" s="122"/>
      <c r="I88" s="125"/>
    </row>
    <row r="89" spans="2:9" hidden="1" x14ac:dyDescent="0.25">
      <c r="B89" s="143"/>
      <c r="C89" s="2">
        <v>2015</v>
      </c>
      <c r="D89" s="3">
        <v>21</v>
      </c>
      <c r="E89" s="4">
        <v>10</v>
      </c>
      <c r="F89" s="122"/>
      <c r="G89" s="125"/>
      <c r="H89" s="122"/>
      <c r="I89" s="125"/>
    </row>
    <row r="90" spans="2:9" hidden="1" x14ac:dyDescent="0.25">
      <c r="B90" s="143"/>
      <c r="C90" s="2">
        <v>2016</v>
      </c>
      <c r="D90" s="3">
        <v>25</v>
      </c>
      <c r="E90" s="4">
        <v>13</v>
      </c>
      <c r="F90" s="122"/>
      <c r="G90" s="125"/>
      <c r="H90" s="122"/>
      <c r="I90" s="125"/>
    </row>
    <row r="91" spans="2:9" hidden="1" x14ac:dyDescent="0.25">
      <c r="B91" s="143"/>
      <c r="C91" s="2">
        <v>2017</v>
      </c>
      <c r="D91" s="3">
        <v>14</v>
      </c>
      <c r="E91" s="4">
        <v>21</v>
      </c>
      <c r="F91" s="122"/>
      <c r="G91" s="125"/>
      <c r="H91" s="122"/>
      <c r="I91" s="125"/>
    </row>
    <row r="92" spans="2:9" ht="15.75" hidden="1" thickBot="1" x14ac:dyDescent="0.3">
      <c r="B92" s="143"/>
      <c r="C92" s="12">
        <v>2018</v>
      </c>
      <c r="D92" s="5">
        <v>8</v>
      </c>
      <c r="E92" s="6">
        <v>15</v>
      </c>
      <c r="F92" s="122"/>
      <c r="G92" s="125"/>
      <c r="H92" s="122"/>
      <c r="I92" s="125"/>
    </row>
    <row r="93" spans="2:9" ht="15.75" hidden="1" thickTop="1" x14ac:dyDescent="0.25">
      <c r="B93" s="143"/>
      <c r="C93" s="31" t="s">
        <v>5</v>
      </c>
      <c r="D93" s="14">
        <f>SUM(D82:D92)</f>
        <v>130</v>
      </c>
      <c r="E93" s="15">
        <f>SUM(E82:E92)</f>
        <v>159</v>
      </c>
      <c r="F93" s="122"/>
      <c r="G93" s="125"/>
      <c r="H93" s="122"/>
      <c r="I93" s="125"/>
    </row>
    <row r="94" spans="2:9" ht="15.75" hidden="1" thickBot="1" x14ac:dyDescent="0.3">
      <c r="B94" s="43" t="s">
        <v>36</v>
      </c>
      <c r="C94" s="32">
        <f>(D93+E93)/2740</f>
        <v>0.10547445255474452</v>
      </c>
      <c r="D94" s="44">
        <f>D93/2740</f>
        <v>4.7445255474452552E-2</v>
      </c>
      <c r="E94" s="45">
        <f>E93/2740</f>
        <v>5.8029197080291972E-2</v>
      </c>
      <c r="F94" s="148"/>
      <c r="G94" s="149"/>
      <c r="H94" s="148"/>
      <c r="I94" s="149"/>
    </row>
    <row r="95" spans="2:9" ht="15.75" hidden="1" thickTop="1" x14ac:dyDescent="0.25">
      <c r="B95" s="143" t="s">
        <v>13</v>
      </c>
      <c r="C95" s="2">
        <v>2008</v>
      </c>
      <c r="D95" s="3">
        <v>57</v>
      </c>
      <c r="E95" s="4">
        <v>22</v>
      </c>
      <c r="F95" s="121">
        <v>1693</v>
      </c>
      <c r="G95" s="124">
        <v>898</v>
      </c>
      <c r="H95" s="121">
        <f>F95-(D99+D100+D101+D102+D103+D104+D105)</f>
        <v>1488</v>
      </c>
      <c r="I95" s="124">
        <f>G95-(E99+E100+E101+E102+E103+E104+E105)</f>
        <v>821</v>
      </c>
    </row>
    <row r="96" spans="2:9" hidden="1" x14ac:dyDescent="0.25">
      <c r="B96" s="143"/>
      <c r="C96" s="2">
        <v>2009</v>
      </c>
      <c r="D96" s="3">
        <v>22</v>
      </c>
      <c r="E96" s="4">
        <v>7</v>
      </c>
      <c r="F96" s="122"/>
      <c r="G96" s="125"/>
      <c r="H96" s="122"/>
      <c r="I96" s="125"/>
    </row>
    <row r="97" spans="2:9" hidden="1" x14ac:dyDescent="0.25">
      <c r="B97" s="143"/>
      <c r="C97" s="2">
        <v>2010</v>
      </c>
      <c r="D97" s="3">
        <v>11</v>
      </c>
      <c r="E97" s="4">
        <v>6</v>
      </c>
      <c r="F97" s="122"/>
      <c r="G97" s="125"/>
      <c r="H97" s="122"/>
      <c r="I97" s="125"/>
    </row>
    <row r="98" spans="2:9" hidden="1" x14ac:dyDescent="0.25">
      <c r="B98" s="143"/>
      <c r="C98" s="2">
        <v>2011</v>
      </c>
      <c r="D98" s="3">
        <v>13</v>
      </c>
      <c r="E98" s="4">
        <v>14</v>
      </c>
      <c r="F98" s="122"/>
      <c r="G98" s="125"/>
      <c r="H98" s="122"/>
      <c r="I98" s="125"/>
    </row>
    <row r="99" spans="2:9" hidden="1" x14ac:dyDescent="0.25">
      <c r="B99" s="143"/>
      <c r="C99" s="2">
        <v>2012</v>
      </c>
      <c r="D99" s="3">
        <v>15</v>
      </c>
      <c r="E99" s="4">
        <v>5</v>
      </c>
      <c r="F99" s="122"/>
      <c r="G99" s="125"/>
      <c r="H99" s="122"/>
      <c r="I99" s="125"/>
    </row>
    <row r="100" spans="2:9" hidden="1" x14ac:dyDescent="0.25">
      <c r="B100" s="143"/>
      <c r="C100" s="2">
        <v>2013</v>
      </c>
      <c r="D100" s="3">
        <v>26</v>
      </c>
      <c r="E100" s="4">
        <v>2</v>
      </c>
      <c r="F100" s="122"/>
      <c r="G100" s="125"/>
      <c r="H100" s="122"/>
      <c r="I100" s="125"/>
    </row>
    <row r="101" spans="2:9" hidden="1" x14ac:dyDescent="0.25">
      <c r="B101" s="143"/>
      <c r="C101" s="2">
        <v>2014</v>
      </c>
      <c r="D101" s="3">
        <v>21</v>
      </c>
      <c r="E101" s="4">
        <v>7</v>
      </c>
      <c r="F101" s="122"/>
      <c r="G101" s="125"/>
      <c r="H101" s="122"/>
      <c r="I101" s="125"/>
    </row>
    <row r="102" spans="2:9" hidden="1" x14ac:dyDescent="0.25">
      <c r="B102" s="143"/>
      <c r="C102" s="2">
        <v>2015</v>
      </c>
      <c r="D102" s="3">
        <v>26</v>
      </c>
      <c r="E102" s="4">
        <v>8</v>
      </c>
      <c r="F102" s="122"/>
      <c r="G102" s="125"/>
      <c r="H102" s="122"/>
      <c r="I102" s="125"/>
    </row>
    <row r="103" spans="2:9" hidden="1" x14ac:dyDescent="0.25">
      <c r="B103" s="143"/>
      <c r="C103" s="2">
        <v>2016</v>
      </c>
      <c r="D103" s="3">
        <v>50</v>
      </c>
      <c r="E103" s="4">
        <v>11</v>
      </c>
      <c r="F103" s="122"/>
      <c r="G103" s="125"/>
      <c r="H103" s="122"/>
      <c r="I103" s="125"/>
    </row>
    <row r="104" spans="2:9" hidden="1" x14ac:dyDescent="0.25">
      <c r="B104" s="143"/>
      <c r="C104" s="2">
        <v>2017</v>
      </c>
      <c r="D104" s="3">
        <v>43</v>
      </c>
      <c r="E104" s="4">
        <v>12</v>
      </c>
      <c r="F104" s="122"/>
      <c r="G104" s="125"/>
      <c r="H104" s="122"/>
      <c r="I104" s="125"/>
    </row>
    <row r="105" spans="2:9" ht="15.75" hidden="1" thickBot="1" x14ac:dyDescent="0.3">
      <c r="B105" s="143"/>
      <c r="C105" s="12">
        <v>2018</v>
      </c>
      <c r="D105" s="5">
        <v>24</v>
      </c>
      <c r="E105" s="6">
        <v>32</v>
      </c>
      <c r="F105" s="122"/>
      <c r="G105" s="125"/>
      <c r="H105" s="122"/>
      <c r="I105" s="125"/>
    </row>
    <row r="106" spans="2:9" ht="15.75" hidden="1" thickTop="1" x14ac:dyDescent="0.25">
      <c r="B106" s="143"/>
      <c r="C106" s="31" t="s">
        <v>5</v>
      </c>
      <c r="D106" s="14">
        <f>SUM(D95:D105)</f>
        <v>308</v>
      </c>
      <c r="E106" s="15">
        <f>SUM(E95:E105)</f>
        <v>126</v>
      </c>
      <c r="F106" s="122"/>
      <c r="G106" s="125"/>
      <c r="H106" s="122"/>
      <c r="I106" s="125"/>
    </row>
    <row r="107" spans="2:9" ht="15.75" hidden="1" thickBot="1" x14ac:dyDescent="0.3">
      <c r="B107" s="43" t="s">
        <v>36</v>
      </c>
      <c r="C107" s="32">
        <f>(D106+E106)/2740</f>
        <v>0.1583941605839416</v>
      </c>
      <c r="D107" s="44">
        <f>D106/2740</f>
        <v>0.11240875912408758</v>
      </c>
      <c r="E107" s="45">
        <f>E106/2740</f>
        <v>4.5985401459854011E-2</v>
      </c>
      <c r="F107" s="148"/>
      <c r="G107" s="149"/>
      <c r="H107" s="148"/>
      <c r="I107" s="149"/>
    </row>
    <row r="108" spans="2:9" ht="15.75" hidden="1" thickTop="1" x14ac:dyDescent="0.25">
      <c r="B108" s="143" t="s">
        <v>14</v>
      </c>
      <c r="C108" s="2">
        <v>2008</v>
      </c>
      <c r="D108" s="3">
        <v>24</v>
      </c>
      <c r="E108" s="4">
        <v>11</v>
      </c>
      <c r="F108" s="121">
        <v>1027</v>
      </c>
      <c r="G108" s="124">
        <v>229</v>
      </c>
      <c r="H108" s="121">
        <f>F108-(D112+D113+D114+D115+D116+D117+D118)</f>
        <v>904</v>
      </c>
      <c r="I108" s="124">
        <f>G108-(E112+E113+E114+E115+E116+E117+E118)</f>
        <v>189</v>
      </c>
    </row>
    <row r="109" spans="2:9" hidden="1" x14ac:dyDescent="0.25">
      <c r="B109" s="143"/>
      <c r="C109" s="2">
        <v>2009</v>
      </c>
      <c r="D109" s="3">
        <v>2</v>
      </c>
      <c r="E109" s="4">
        <v>4</v>
      </c>
      <c r="F109" s="122"/>
      <c r="G109" s="125"/>
      <c r="H109" s="122"/>
      <c r="I109" s="125"/>
    </row>
    <row r="110" spans="2:9" hidden="1" x14ac:dyDescent="0.25">
      <c r="B110" s="143"/>
      <c r="C110" s="2">
        <v>2010</v>
      </c>
      <c r="D110" s="3">
        <v>1</v>
      </c>
      <c r="E110" s="4">
        <v>5</v>
      </c>
      <c r="F110" s="122"/>
      <c r="G110" s="125"/>
      <c r="H110" s="122"/>
      <c r="I110" s="125"/>
    </row>
    <row r="111" spans="2:9" hidden="1" x14ac:dyDescent="0.25">
      <c r="B111" s="143"/>
      <c r="C111" s="2">
        <v>2011</v>
      </c>
      <c r="D111" s="3">
        <v>11</v>
      </c>
      <c r="E111" s="4">
        <v>8</v>
      </c>
      <c r="F111" s="122"/>
      <c r="G111" s="125"/>
      <c r="H111" s="122"/>
      <c r="I111" s="125"/>
    </row>
    <row r="112" spans="2:9" hidden="1" x14ac:dyDescent="0.25">
      <c r="B112" s="143"/>
      <c r="C112" s="2">
        <v>2012</v>
      </c>
      <c r="D112" s="3">
        <v>19</v>
      </c>
      <c r="E112" s="4">
        <v>1</v>
      </c>
      <c r="F112" s="122"/>
      <c r="G112" s="125"/>
      <c r="H112" s="122"/>
      <c r="I112" s="125"/>
    </row>
    <row r="113" spans="2:9" hidden="1" x14ac:dyDescent="0.25">
      <c r="B113" s="143"/>
      <c r="C113" s="2">
        <v>2013</v>
      </c>
      <c r="D113" s="3">
        <v>45</v>
      </c>
      <c r="E113" s="4">
        <v>3</v>
      </c>
      <c r="F113" s="122"/>
      <c r="G113" s="125"/>
      <c r="H113" s="122"/>
      <c r="I113" s="125"/>
    </row>
    <row r="114" spans="2:9" hidden="1" x14ac:dyDescent="0.25">
      <c r="B114" s="143"/>
      <c r="C114" s="2">
        <v>2014</v>
      </c>
      <c r="D114" s="3">
        <v>21</v>
      </c>
      <c r="E114" s="4">
        <v>6</v>
      </c>
      <c r="F114" s="122"/>
      <c r="G114" s="125"/>
      <c r="H114" s="122"/>
      <c r="I114" s="125"/>
    </row>
    <row r="115" spans="2:9" hidden="1" x14ac:dyDescent="0.25">
      <c r="B115" s="143"/>
      <c r="C115" s="2">
        <v>2015</v>
      </c>
      <c r="D115" s="3">
        <v>10</v>
      </c>
      <c r="E115" s="4">
        <v>6</v>
      </c>
      <c r="F115" s="122"/>
      <c r="G115" s="125"/>
      <c r="H115" s="122"/>
      <c r="I115" s="125"/>
    </row>
    <row r="116" spans="2:9" hidden="1" x14ac:dyDescent="0.25">
      <c r="B116" s="143"/>
      <c r="C116" s="2">
        <v>2016</v>
      </c>
      <c r="D116" s="3">
        <v>7</v>
      </c>
      <c r="E116" s="4">
        <v>4</v>
      </c>
      <c r="F116" s="122"/>
      <c r="G116" s="125"/>
      <c r="H116" s="122"/>
      <c r="I116" s="125"/>
    </row>
    <row r="117" spans="2:9" hidden="1" x14ac:dyDescent="0.25">
      <c r="B117" s="143"/>
      <c r="C117" s="2">
        <v>2017</v>
      </c>
      <c r="D117" s="3">
        <v>12</v>
      </c>
      <c r="E117" s="4">
        <v>1</v>
      </c>
      <c r="F117" s="122"/>
      <c r="G117" s="125"/>
      <c r="H117" s="122"/>
      <c r="I117" s="125"/>
    </row>
    <row r="118" spans="2:9" ht="15.75" hidden="1" thickBot="1" x14ac:dyDescent="0.3">
      <c r="B118" s="143"/>
      <c r="C118" s="22">
        <v>2018</v>
      </c>
      <c r="D118" s="3">
        <v>9</v>
      </c>
      <c r="E118" s="4">
        <v>19</v>
      </c>
      <c r="F118" s="122"/>
      <c r="G118" s="125"/>
      <c r="H118" s="122"/>
      <c r="I118" s="125"/>
    </row>
    <row r="119" spans="2:9" ht="15.75" hidden="1" thickTop="1" x14ac:dyDescent="0.25">
      <c r="B119" s="143"/>
      <c r="C119" s="31" t="s">
        <v>5</v>
      </c>
      <c r="D119" s="14">
        <f>SUM(D108:D118)</f>
        <v>161</v>
      </c>
      <c r="E119" s="15">
        <f>SUM(E108:E118)</f>
        <v>68</v>
      </c>
      <c r="F119" s="122"/>
      <c r="G119" s="125"/>
      <c r="H119" s="122"/>
      <c r="I119" s="125"/>
    </row>
    <row r="120" spans="2:9" ht="15.75" hidden="1" thickBot="1" x14ac:dyDescent="0.3">
      <c r="B120" s="43" t="s">
        <v>36</v>
      </c>
      <c r="C120" s="32">
        <f>(D119+E119)/2740</f>
        <v>8.3576642335766421E-2</v>
      </c>
      <c r="D120" s="44">
        <f>D119/2740</f>
        <v>5.8759124087591243E-2</v>
      </c>
      <c r="E120" s="45">
        <f>E119/2740</f>
        <v>2.4817518248175182E-2</v>
      </c>
      <c r="F120" s="148"/>
      <c r="G120" s="149"/>
      <c r="H120" s="148"/>
      <c r="I120" s="149"/>
    </row>
    <row r="121" spans="2:9" ht="15.75" hidden="1" thickTop="1" x14ac:dyDescent="0.25">
      <c r="B121" s="143" t="s">
        <v>15</v>
      </c>
      <c r="C121" s="2">
        <v>2008</v>
      </c>
      <c r="D121" s="3">
        <v>11</v>
      </c>
      <c r="E121" s="4">
        <v>4</v>
      </c>
      <c r="F121" s="121">
        <v>739</v>
      </c>
      <c r="G121" s="124">
        <v>272</v>
      </c>
      <c r="H121" s="121">
        <f>F121-(D125+D126+D127+D128+D129+D130+D131)</f>
        <v>659</v>
      </c>
      <c r="I121" s="124">
        <f>G121-(E125+E126+E127+E128+E129+E130+E131)</f>
        <v>230</v>
      </c>
    </row>
    <row r="122" spans="2:9" hidden="1" x14ac:dyDescent="0.25">
      <c r="B122" s="143"/>
      <c r="C122" s="2">
        <v>2009</v>
      </c>
      <c r="D122" s="3">
        <v>14</v>
      </c>
      <c r="E122" s="4">
        <v>8</v>
      </c>
      <c r="F122" s="122"/>
      <c r="G122" s="125"/>
      <c r="H122" s="122"/>
      <c r="I122" s="125"/>
    </row>
    <row r="123" spans="2:9" hidden="1" x14ac:dyDescent="0.25">
      <c r="B123" s="143"/>
      <c r="C123" s="2">
        <v>2010</v>
      </c>
      <c r="D123" s="3">
        <v>6</v>
      </c>
      <c r="E123" s="4">
        <v>2</v>
      </c>
      <c r="F123" s="122"/>
      <c r="G123" s="125"/>
      <c r="H123" s="122"/>
      <c r="I123" s="125"/>
    </row>
    <row r="124" spans="2:9" hidden="1" x14ac:dyDescent="0.25">
      <c r="B124" s="143"/>
      <c r="C124" s="2">
        <v>2011</v>
      </c>
      <c r="D124" s="3">
        <v>10</v>
      </c>
      <c r="E124" s="4">
        <v>6</v>
      </c>
      <c r="F124" s="122"/>
      <c r="G124" s="125"/>
      <c r="H124" s="122"/>
      <c r="I124" s="125"/>
    </row>
    <row r="125" spans="2:9" hidden="1" x14ac:dyDescent="0.25">
      <c r="B125" s="143"/>
      <c r="C125" s="2">
        <v>2012</v>
      </c>
      <c r="D125" s="3">
        <v>2</v>
      </c>
      <c r="E125" s="4">
        <v>4</v>
      </c>
      <c r="F125" s="122"/>
      <c r="G125" s="125"/>
      <c r="H125" s="122"/>
      <c r="I125" s="125"/>
    </row>
    <row r="126" spans="2:9" hidden="1" x14ac:dyDescent="0.25">
      <c r="B126" s="143"/>
      <c r="C126" s="2">
        <v>2013</v>
      </c>
      <c r="D126" s="3">
        <v>4</v>
      </c>
      <c r="E126" s="4">
        <v>4</v>
      </c>
      <c r="F126" s="122"/>
      <c r="G126" s="125"/>
      <c r="H126" s="122"/>
      <c r="I126" s="125"/>
    </row>
    <row r="127" spans="2:9" hidden="1" x14ac:dyDescent="0.25">
      <c r="B127" s="143"/>
      <c r="C127" s="2">
        <v>2014</v>
      </c>
      <c r="D127" s="3">
        <v>13</v>
      </c>
      <c r="E127" s="4">
        <v>5</v>
      </c>
      <c r="F127" s="122"/>
      <c r="G127" s="125"/>
      <c r="H127" s="122"/>
      <c r="I127" s="125"/>
    </row>
    <row r="128" spans="2:9" hidden="1" x14ac:dyDescent="0.25">
      <c r="B128" s="143"/>
      <c r="C128" s="2">
        <v>2015</v>
      </c>
      <c r="D128" s="3">
        <v>17</v>
      </c>
      <c r="E128" s="4">
        <v>9</v>
      </c>
      <c r="F128" s="122"/>
      <c r="G128" s="125"/>
      <c r="H128" s="122"/>
      <c r="I128" s="125"/>
    </row>
    <row r="129" spans="2:9" hidden="1" x14ac:dyDescent="0.25">
      <c r="B129" s="143"/>
      <c r="C129" s="2">
        <v>2016</v>
      </c>
      <c r="D129" s="3">
        <v>10</v>
      </c>
      <c r="E129" s="4">
        <v>6</v>
      </c>
      <c r="F129" s="122"/>
      <c r="G129" s="125"/>
      <c r="H129" s="122"/>
      <c r="I129" s="125"/>
    </row>
    <row r="130" spans="2:9" hidden="1" x14ac:dyDescent="0.25">
      <c r="B130" s="143"/>
      <c r="C130" s="2">
        <v>2017</v>
      </c>
      <c r="D130" s="3">
        <v>14</v>
      </c>
      <c r="E130" s="4">
        <v>9</v>
      </c>
      <c r="F130" s="122"/>
      <c r="G130" s="125"/>
      <c r="H130" s="122"/>
      <c r="I130" s="125"/>
    </row>
    <row r="131" spans="2:9" ht="15.75" hidden="1" thickBot="1" x14ac:dyDescent="0.3">
      <c r="B131" s="143"/>
      <c r="C131" s="12">
        <v>2018</v>
      </c>
      <c r="D131" s="5">
        <v>20</v>
      </c>
      <c r="E131" s="6">
        <v>5</v>
      </c>
      <c r="F131" s="122"/>
      <c r="G131" s="125"/>
      <c r="H131" s="122"/>
      <c r="I131" s="125"/>
    </row>
    <row r="132" spans="2:9" ht="15.75" hidden="1" thickTop="1" x14ac:dyDescent="0.25">
      <c r="B132" s="143"/>
      <c r="C132" s="31" t="s">
        <v>5</v>
      </c>
      <c r="D132" s="14">
        <f>SUM(D121:D131)</f>
        <v>121</v>
      </c>
      <c r="E132" s="15">
        <f>SUM(E121:E131)</f>
        <v>62</v>
      </c>
      <c r="F132" s="122"/>
      <c r="G132" s="125"/>
      <c r="H132" s="122"/>
      <c r="I132" s="125"/>
    </row>
    <row r="133" spans="2:9" ht="15.75" hidden="1" thickBot="1" x14ac:dyDescent="0.3">
      <c r="B133" s="43" t="s">
        <v>36</v>
      </c>
      <c r="C133" s="32">
        <f>(D132+E132)/2740</f>
        <v>6.6788321167883205E-2</v>
      </c>
      <c r="D133" s="44">
        <f>D132/2740</f>
        <v>4.4160583941605838E-2</v>
      </c>
      <c r="E133" s="45">
        <f>E132/2740</f>
        <v>2.2627737226277374E-2</v>
      </c>
      <c r="F133" s="148"/>
      <c r="G133" s="149"/>
      <c r="H133" s="148"/>
      <c r="I133" s="149"/>
    </row>
    <row r="134" spans="2:9" ht="15.75" hidden="1" thickTop="1" x14ac:dyDescent="0.25">
      <c r="B134" s="143" t="s">
        <v>16</v>
      </c>
      <c r="C134" s="2">
        <v>2008</v>
      </c>
      <c r="D134" s="3">
        <v>1</v>
      </c>
      <c r="E134" s="4">
        <v>5</v>
      </c>
      <c r="F134" s="121">
        <v>57</v>
      </c>
      <c r="G134" s="124">
        <v>395</v>
      </c>
      <c r="H134" s="121">
        <f>F134-(D138+D139+D140+D141+D142+D143+D144)</f>
        <v>50</v>
      </c>
      <c r="I134" s="124">
        <f>G134-(E138+E139+E140+E141+E142+E143+E144)</f>
        <v>354</v>
      </c>
    </row>
    <row r="135" spans="2:9" hidden="1" x14ac:dyDescent="0.25">
      <c r="B135" s="143"/>
      <c r="C135" s="2">
        <v>2009</v>
      </c>
      <c r="D135" s="3">
        <v>1</v>
      </c>
      <c r="E135" s="4">
        <v>1</v>
      </c>
      <c r="F135" s="122"/>
      <c r="G135" s="125"/>
      <c r="H135" s="122"/>
      <c r="I135" s="125"/>
    </row>
    <row r="136" spans="2:9" hidden="1" x14ac:dyDescent="0.25">
      <c r="B136" s="143"/>
      <c r="C136" s="2">
        <v>2010</v>
      </c>
      <c r="D136" s="3">
        <v>1</v>
      </c>
      <c r="E136" s="4">
        <v>5</v>
      </c>
      <c r="F136" s="122"/>
      <c r="G136" s="125"/>
      <c r="H136" s="122"/>
      <c r="I136" s="125"/>
    </row>
    <row r="137" spans="2:9" hidden="1" x14ac:dyDescent="0.25">
      <c r="B137" s="143"/>
      <c r="C137" s="2">
        <v>2011</v>
      </c>
      <c r="D137" s="3">
        <v>0</v>
      </c>
      <c r="E137" s="4">
        <v>2</v>
      </c>
      <c r="F137" s="122"/>
      <c r="G137" s="125"/>
      <c r="H137" s="122"/>
      <c r="I137" s="125"/>
    </row>
    <row r="138" spans="2:9" hidden="1" x14ac:dyDescent="0.25">
      <c r="B138" s="143"/>
      <c r="C138" s="2">
        <v>2012</v>
      </c>
      <c r="D138" s="3">
        <v>0</v>
      </c>
      <c r="E138" s="4">
        <v>1</v>
      </c>
      <c r="F138" s="122"/>
      <c r="G138" s="125"/>
      <c r="H138" s="122"/>
      <c r="I138" s="125"/>
    </row>
    <row r="139" spans="2:9" hidden="1" x14ac:dyDescent="0.25">
      <c r="B139" s="143"/>
      <c r="C139" s="2">
        <v>2013</v>
      </c>
      <c r="D139" s="3">
        <v>1</v>
      </c>
      <c r="E139" s="4">
        <v>2</v>
      </c>
      <c r="F139" s="122"/>
      <c r="G139" s="125"/>
      <c r="H139" s="122"/>
      <c r="I139" s="125"/>
    </row>
    <row r="140" spans="2:9" hidden="1" x14ac:dyDescent="0.25">
      <c r="B140" s="143"/>
      <c r="C140" s="2">
        <v>2014</v>
      </c>
      <c r="D140" s="3">
        <v>0</v>
      </c>
      <c r="E140" s="4">
        <v>2</v>
      </c>
      <c r="F140" s="122"/>
      <c r="G140" s="125"/>
      <c r="H140" s="122"/>
      <c r="I140" s="125"/>
    </row>
    <row r="141" spans="2:9" hidden="1" x14ac:dyDescent="0.25">
      <c r="B141" s="143"/>
      <c r="C141" s="2">
        <v>2015</v>
      </c>
      <c r="D141" s="3">
        <v>0</v>
      </c>
      <c r="E141" s="4">
        <v>1</v>
      </c>
      <c r="F141" s="122"/>
      <c r="G141" s="125"/>
      <c r="H141" s="122"/>
      <c r="I141" s="125"/>
    </row>
    <row r="142" spans="2:9" hidden="1" x14ac:dyDescent="0.25">
      <c r="B142" s="143"/>
      <c r="C142" s="2">
        <v>2016</v>
      </c>
      <c r="D142" s="3">
        <v>5</v>
      </c>
      <c r="E142" s="4">
        <v>13</v>
      </c>
      <c r="F142" s="122"/>
      <c r="G142" s="125"/>
      <c r="H142" s="122"/>
      <c r="I142" s="125"/>
    </row>
    <row r="143" spans="2:9" hidden="1" x14ac:dyDescent="0.25">
      <c r="B143" s="143"/>
      <c r="C143" s="2">
        <v>2017</v>
      </c>
      <c r="D143" s="3">
        <v>1</v>
      </c>
      <c r="E143" s="4">
        <v>16</v>
      </c>
      <c r="F143" s="122"/>
      <c r="G143" s="125"/>
      <c r="H143" s="122"/>
      <c r="I143" s="125"/>
    </row>
    <row r="144" spans="2:9" ht="15.75" hidden="1" thickBot="1" x14ac:dyDescent="0.3">
      <c r="B144" s="143"/>
      <c r="C144" s="12">
        <v>2018</v>
      </c>
      <c r="D144" s="5">
        <v>0</v>
      </c>
      <c r="E144" s="6">
        <v>6</v>
      </c>
      <c r="F144" s="122"/>
      <c r="G144" s="125"/>
      <c r="H144" s="122"/>
      <c r="I144" s="125"/>
    </row>
    <row r="145" spans="2:9" ht="15.75" hidden="1" thickTop="1" x14ac:dyDescent="0.25">
      <c r="B145" s="143"/>
      <c r="C145" s="31" t="s">
        <v>5</v>
      </c>
      <c r="D145" s="14">
        <f>SUM(D134:D144)</f>
        <v>10</v>
      </c>
      <c r="E145" s="15">
        <f>SUM(E134:E144)</f>
        <v>54</v>
      </c>
      <c r="F145" s="122"/>
      <c r="G145" s="125"/>
      <c r="H145" s="122"/>
      <c r="I145" s="125"/>
    </row>
    <row r="146" spans="2:9" ht="15.75" hidden="1" thickBot="1" x14ac:dyDescent="0.3">
      <c r="B146" s="43" t="s">
        <v>36</v>
      </c>
      <c r="C146" s="32">
        <f>(D145+E145)/2740</f>
        <v>2.3357664233576641E-2</v>
      </c>
      <c r="D146" s="44">
        <f>D145/2740</f>
        <v>3.6496350364963502E-3</v>
      </c>
      <c r="E146" s="45">
        <f>E145/2740</f>
        <v>1.9708029197080291E-2</v>
      </c>
      <c r="F146" s="148"/>
      <c r="G146" s="149"/>
      <c r="H146" s="148"/>
      <c r="I146" s="149"/>
    </row>
    <row r="147" spans="2:9" ht="15.75" hidden="1" thickTop="1" x14ac:dyDescent="0.25">
      <c r="B147" s="143" t="s">
        <v>17</v>
      </c>
      <c r="C147" s="2">
        <v>2008</v>
      </c>
      <c r="D147" s="3">
        <v>24</v>
      </c>
      <c r="E147" s="4">
        <v>7</v>
      </c>
      <c r="F147" s="121">
        <v>890</v>
      </c>
      <c r="G147" s="124">
        <v>222</v>
      </c>
      <c r="H147" s="121">
        <f>F147-(D151+D152+D153+D154+D155+D156+D157)</f>
        <v>800</v>
      </c>
      <c r="I147" s="124">
        <f>G147-(E151+E152+E153+E154+E155+E156+E157)</f>
        <v>212</v>
      </c>
    </row>
    <row r="148" spans="2:9" hidden="1" x14ac:dyDescent="0.25">
      <c r="B148" s="143"/>
      <c r="C148" s="2">
        <v>2009</v>
      </c>
      <c r="D148" s="3">
        <v>10</v>
      </c>
      <c r="E148" s="4">
        <v>5</v>
      </c>
      <c r="F148" s="122"/>
      <c r="G148" s="125"/>
      <c r="H148" s="122"/>
      <c r="I148" s="125"/>
    </row>
    <row r="149" spans="2:9" hidden="1" x14ac:dyDescent="0.25">
      <c r="B149" s="143"/>
      <c r="C149" s="2">
        <v>2010</v>
      </c>
      <c r="D149" s="3">
        <v>7</v>
      </c>
      <c r="E149" s="4">
        <v>3</v>
      </c>
      <c r="F149" s="122"/>
      <c r="G149" s="125"/>
      <c r="H149" s="122"/>
      <c r="I149" s="125"/>
    </row>
    <row r="150" spans="2:9" hidden="1" x14ac:dyDescent="0.25">
      <c r="B150" s="143"/>
      <c r="C150" s="2">
        <v>2011</v>
      </c>
      <c r="D150" s="3">
        <v>22</v>
      </c>
      <c r="E150" s="4">
        <v>2</v>
      </c>
      <c r="F150" s="122"/>
      <c r="G150" s="125"/>
      <c r="H150" s="122"/>
      <c r="I150" s="125"/>
    </row>
    <row r="151" spans="2:9" hidden="1" x14ac:dyDescent="0.25">
      <c r="B151" s="143"/>
      <c r="C151" s="2">
        <v>2012</v>
      </c>
      <c r="D151" s="3">
        <v>20</v>
      </c>
      <c r="E151" s="4">
        <v>0</v>
      </c>
      <c r="F151" s="122"/>
      <c r="G151" s="125"/>
      <c r="H151" s="122"/>
      <c r="I151" s="125"/>
    </row>
    <row r="152" spans="2:9" hidden="1" x14ac:dyDescent="0.25">
      <c r="B152" s="143"/>
      <c r="C152" s="2">
        <v>2013</v>
      </c>
      <c r="D152" s="3">
        <v>10</v>
      </c>
      <c r="E152" s="4">
        <v>0</v>
      </c>
      <c r="F152" s="122"/>
      <c r="G152" s="125"/>
      <c r="H152" s="122"/>
      <c r="I152" s="125"/>
    </row>
    <row r="153" spans="2:9" hidden="1" x14ac:dyDescent="0.25">
      <c r="B153" s="143"/>
      <c r="C153" s="2">
        <v>2014</v>
      </c>
      <c r="D153" s="3">
        <v>11</v>
      </c>
      <c r="E153" s="4">
        <v>3</v>
      </c>
      <c r="F153" s="122"/>
      <c r="G153" s="125"/>
      <c r="H153" s="122"/>
      <c r="I153" s="125"/>
    </row>
    <row r="154" spans="2:9" hidden="1" x14ac:dyDescent="0.25">
      <c r="B154" s="143"/>
      <c r="C154" s="2">
        <v>2015</v>
      </c>
      <c r="D154" s="3">
        <v>11</v>
      </c>
      <c r="E154" s="4">
        <v>4</v>
      </c>
      <c r="F154" s="122"/>
      <c r="G154" s="125"/>
      <c r="H154" s="122"/>
      <c r="I154" s="125"/>
    </row>
    <row r="155" spans="2:9" hidden="1" x14ac:dyDescent="0.25">
      <c r="B155" s="143"/>
      <c r="C155" s="2">
        <v>2016</v>
      </c>
      <c r="D155" s="3">
        <v>14</v>
      </c>
      <c r="E155" s="4">
        <v>0</v>
      </c>
      <c r="F155" s="122"/>
      <c r="G155" s="125"/>
      <c r="H155" s="122"/>
      <c r="I155" s="125"/>
    </row>
    <row r="156" spans="2:9" hidden="1" x14ac:dyDescent="0.25">
      <c r="B156" s="143"/>
      <c r="C156" s="2">
        <v>2017</v>
      </c>
      <c r="D156" s="3">
        <v>6</v>
      </c>
      <c r="E156" s="4">
        <v>1</v>
      </c>
      <c r="F156" s="122"/>
      <c r="G156" s="125"/>
      <c r="H156" s="122"/>
      <c r="I156" s="125"/>
    </row>
    <row r="157" spans="2:9" ht="15.75" hidden="1" thickBot="1" x14ac:dyDescent="0.3">
      <c r="B157" s="143"/>
      <c r="C157" s="12">
        <v>2018</v>
      </c>
      <c r="D157" s="5">
        <v>18</v>
      </c>
      <c r="E157" s="6">
        <v>2</v>
      </c>
      <c r="F157" s="122"/>
      <c r="G157" s="125"/>
      <c r="H157" s="122"/>
      <c r="I157" s="125"/>
    </row>
    <row r="158" spans="2:9" ht="15.75" hidden="1" thickTop="1" x14ac:dyDescent="0.25">
      <c r="B158" s="143"/>
      <c r="C158" s="31" t="s">
        <v>5</v>
      </c>
      <c r="D158" s="14">
        <f>SUM(D147:D157)</f>
        <v>153</v>
      </c>
      <c r="E158" s="15">
        <f>SUM(E147:E157)</f>
        <v>27</v>
      </c>
      <c r="F158" s="122"/>
      <c r="G158" s="125"/>
      <c r="H158" s="122"/>
      <c r="I158" s="125"/>
    </row>
    <row r="159" spans="2:9" ht="15.75" hidden="1" thickBot="1" x14ac:dyDescent="0.3">
      <c r="B159" s="43" t="s">
        <v>36</v>
      </c>
      <c r="C159" s="32">
        <f>(D158+E158)/2740</f>
        <v>6.569343065693431E-2</v>
      </c>
      <c r="D159" s="44">
        <f>D158/2740</f>
        <v>5.583941605839416E-2</v>
      </c>
      <c r="E159" s="45">
        <f>E158/2740</f>
        <v>9.8540145985401457E-3</v>
      </c>
      <c r="F159" s="148"/>
      <c r="G159" s="149"/>
      <c r="H159" s="148"/>
      <c r="I159" s="149"/>
    </row>
    <row r="160" spans="2:9" ht="15.75" hidden="1" thickTop="1" x14ac:dyDescent="0.25">
      <c r="B160" s="143" t="s">
        <v>18</v>
      </c>
      <c r="C160" s="2">
        <v>2008</v>
      </c>
      <c r="D160" s="3">
        <v>39</v>
      </c>
      <c r="E160" s="4">
        <v>25</v>
      </c>
      <c r="F160" s="121">
        <v>1378</v>
      </c>
      <c r="G160" s="124">
        <v>773</v>
      </c>
      <c r="H160" s="121">
        <f>F160-(D164+D165+D166+D167+D168+D169+D170)</f>
        <v>1206</v>
      </c>
      <c r="I160" s="124">
        <f>G160-(E164+E165+E166+E167+E168+E169+E170)</f>
        <v>698</v>
      </c>
    </row>
    <row r="161" spans="2:9" hidden="1" x14ac:dyDescent="0.25">
      <c r="B161" s="143"/>
      <c r="C161" s="2">
        <v>2009</v>
      </c>
      <c r="D161" s="3">
        <v>20</v>
      </c>
      <c r="E161" s="4">
        <v>7</v>
      </c>
      <c r="F161" s="122"/>
      <c r="G161" s="125"/>
      <c r="H161" s="122"/>
      <c r="I161" s="125"/>
    </row>
    <row r="162" spans="2:9" hidden="1" x14ac:dyDescent="0.25">
      <c r="B162" s="143"/>
      <c r="C162" s="2">
        <v>2010</v>
      </c>
      <c r="D162" s="3">
        <v>21</v>
      </c>
      <c r="E162" s="4">
        <v>9</v>
      </c>
      <c r="F162" s="122"/>
      <c r="G162" s="125"/>
      <c r="H162" s="122"/>
      <c r="I162" s="125"/>
    </row>
    <row r="163" spans="2:9" hidden="1" x14ac:dyDescent="0.25">
      <c r="B163" s="143"/>
      <c r="C163" s="2">
        <v>2011</v>
      </c>
      <c r="D163" s="3">
        <v>17</v>
      </c>
      <c r="E163" s="4">
        <v>7</v>
      </c>
      <c r="F163" s="122"/>
      <c r="G163" s="125"/>
      <c r="H163" s="122"/>
      <c r="I163" s="125"/>
    </row>
    <row r="164" spans="2:9" hidden="1" x14ac:dyDescent="0.25">
      <c r="B164" s="143"/>
      <c r="C164" s="2">
        <v>2012</v>
      </c>
      <c r="D164" s="3">
        <v>7</v>
      </c>
      <c r="E164" s="4">
        <v>3</v>
      </c>
      <c r="F164" s="122"/>
      <c r="G164" s="125"/>
      <c r="H164" s="122"/>
      <c r="I164" s="125"/>
    </row>
    <row r="165" spans="2:9" hidden="1" x14ac:dyDescent="0.25">
      <c r="B165" s="143"/>
      <c r="C165" s="2">
        <v>2013</v>
      </c>
      <c r="D165" s="3">
        <v>12</v>
      </c>
      <c r="E165" s="4">
        <v>1</v>
      </c>
      <c r="F165" s="122"/>
      <c r="G165" s="125"/>
      <c r="H165" s="122"/>
      <c r="I165" s="125"/>
    </row>
    <row r="166" spans="2:9" hidden="1" x14ac:dyDescent="0.25">
      <c r="B166" s="143"/>
      <c r="C166" s="2">
        <v>2014</v>
      </c>
      <c r="D166" s="3">
        <v>14</v>
      </c>
      <c r="E166" s="4">
        <v>11</v>
      </c>
      <c r="F166" s="122"/>
      <c r="G166" s="125"/>
      <c r="H166" s="122"/>
      <c r="I166" s="125"/>
    </row>
    <row r="167" spans="2:9" hidden="1" x14ac:dyDescent="0.25">
      <c r="B167" s="143"/>
      <c r="C167" s="2">
        <v>2015</v>
      </c>
      <c r="D167" s="3">
        <v>32</v>
      </c>
      <c r="E167" s="4">
        <v>8</v>
      </c>
      <c r="F167" s="122"/>
      <c r="G167" s="125"/>
      <c r="H167" s="122"/>
      <c r="I167" s="125"/>
    </row>
    <row r="168" spans="2:9" hidden="1" x14ac:dyDescent="0.25">
      <c r="B168" s="143"/>
      <c r="C168" s="2">
        <v>2016</v>
      </c>
      <c r="D168" s="3">
        <v>39</v>
      </c>
      <c r="E168" s="4">
        <v>20</v>
      </c>
      <c r="F168" s="122"/>
      <c r="G168" s="125"/>
      <c r="H168" s="122"/>
      <c r="I168" s="125"/>
    </row>
    <row r="169" spans="2:9" hidden="1" x14ac:dyDescent="0.25">
      <c r="B169" s="143"/>
      <c r="C169" s="2">
        <v>2017</v>
      </c>
      <c r="D169" s="3">
        <v>32</v>
      </c>
      <c r="E169" s="4">
        <v>16</v>
      </c>
      <c r="F169" s="122"/>
      <c r="G169" s="125"/>
      <c r="H169" s="122"/>
      <c r="I169" s="125"/>
    </row>
    <row r="170" spans="2:9" ht="15.75" hidden="1" thickBot="1" x14ac:dyDescent="0.3">
      <c r="B170" s="143"/>
      <c r="C170" s="12">
        <v>2018</v>
      </c>
      <c r="D170" s="5">
        <v>36</v>
      </c>
      <c r="E170" s="6">
        <v>16</v>
      </c>
      <c r="F170" s="122"/>
      <c r="G170" s="125"/>
      <c r="H170" s="122"/>
      <c r="I170" s="125"/>
    </row>
    <row r="171" spans="2:9" ht="15.75" hidden="1" thickTop="1" x14ac:dyDescent="0.25">
      <c r="B171" s="143"/>
      <c r="C171" s="31" t="s">
        <v>5</v>
      </c>
      <c r="D171" s="14">
        <f>SUM(D160:D170)</f>
        <v>269</v>
      </c>
      <c r="E171" s="15">
        <f>SUM(E160:E170)</f>
        <v>123</v>
      </c>
      <c r="F171" s="122"/>
      <c r="G171" s="125"/>
      <c r="H171" s="122"/>
      <c r="I171" s="125"/>
    </row>
    <row r="172" spans="2:9" ht="15.75" hidden="1" thickBot="1" x14ac:dyDescent="0.3">
      <c r="B172" s="43" t="s">
        <v>36</v>
      </c>
      <c r="C172" s="32">
        <f>(D171+E171)/2740</f>
        <v>0.14306569343065692</v>
      </c>
      <c r="D172" s="44">
        <f>D171/2740</f>
        <v>9.8175182481751819E-2</v>
      </c>
      <c r="E172" s="45">
        <f>E171/2740</f>
        <v>4.4890510948905109E-2</v>
      </c>
      <c r="F172" s="148"/>
      <c r="G172" s="149"/>
      <c r="H172" s="148"/>
      <c r="I172" s="149"/>
    </row>
    <row r="173" spans="2:9" ht="15.75" hidden="1" thickTop="1" x14ac:dyDescent="0.25">
      <c r="B173" s="143" t="s">
        <v>19</v>
      </c>
      <c r="C173" s="2">
        <v>2008</v>
      </c>
      <c r="D173" s="3">
        <v>7</v>
      </c>
      <c r="E173" s="4">
        <v>19</v>
      </c>
      <c r="F173" s="121">
        <v>164</v>
      </c>
      <c r="G173" s="124">
        <v>467</v>
      </c>
      <c r="H173" s="121">
        <f>F173-(D177+D178+D179+D180+D181+D182+D183)</f>
        <v>156</v>
      </c>
      <c r="I173" s="124">
        <f>G173-(E177+E178+E179+E180+E181+E182+E183)</f>
        <v>437</v>
      </c>
    </row>
    <row r="174" spans="2:9" hidden="1" x14ac:dyDescent="0.25">
      <c r="B174" s="143"/>
      <c r="C174" s="2">
        <v>2009</v>
      </c>
      <c r="D174" s="3">
        <v>0</v>
      </c>
      <c r="E174" s="4">
        <v>10</v>
      </c>
      <c r="F174" s="122"/>
      <c r="G174" s="125"/>
      <c r="H174" s="122"/>
      <c r="I174" s="125"/>
    </row>
    <row r="175" spans="2:9" hidden="1" x14ac:dyDescent="0.25">
      <c r="B175" s="143"/>
      <c r="C175" s="2">
        <v>2010</v>
      </c>
      <c r="D175" s="3">
        <v>0</v>
      </c>
      <c r="E175" s="4">
        <v>4</v>
      </c>
      <c r="F175" s="122"/>
      <c r="G175" s="125"/>
      <c r="H175" s="122"/>
      <c r="I175" s="125"/>
    </row>
    <row r="176" spans="2:9" hidden="1" x14ac:dyDescent="0.25">
      <c r="B176" s="143"/>
      <c r="C176" s="2">
        <v>2011</v>
      </c>
      <c r="D176" s="3">
        <v>3</v>
      </c>
      <c r="E176" s="4">
        <v>1</v>
      </c>
      <c r="F176" s="122"/>
      <c r="G176" s="125"/>
      <c r="H176" s="122"/>
      <c r="I176" s="125"/>
    </row>
    <row r="177" spans="2:9" hidden="1" x14ac:dyDescent="0.25">
      <c r="B177" s="143"/>
      <c r="C177" s="2">
        <v>2012</v>
      </c>
      <c r="D177" s="3">
        <v>0</v>
      </c>
      <c r="E177" s="4">
        <v>0</v>
      </c>
      <c r="F177" s="122"/>
      <c r="G177" s="125"/>
      <c r="H177" s="122"/>
      <c r="I177" s="125"/>
    </row>
    <row r="178" spans="2:9" hidden="1" x14ac:dyDescent="0.25">
      <c r="B178" s="143"/>
      <c r="C178" s="2">
        <v>2013</v>
      </c>
      <c r="D178" s="3">
        <v>1</v>
      </c>
      <c r="E178" s="4">
        <v>3</v>
      </c>
      <c r="F178" s="122"/>
      <c r="G178" s="125"/>
      <c r="H178" s="122"/>
      <c r="I178" s="125"/>
    </row>
    <row r="179" spans="2:9" hidden="1" x14ac:dyDescent="0.25">
      <c r="B179" s="143"/>
      <c r="C179" s="2">
        <v>2014</v>
      </c>
      <c r="D179" s="3">
        <v>1</v>
      </c>
      <c r="E179" s="4">
        <v>5</v>
      </c>
      <c r="F179" s="122"/>
      <c r="G179" s="125"/>
      <c r="H179" s="122"/>
      <c r="I179" s="125"/>
    </row>
    <row r="180" spans="2:9" hidden="1" x14ac:dyDescent="0.25">
      <c r="B180" s="143"/>
      <c r="C180" s="2">
        <v>2015</v>
      </c>
      <c r="D180" s="3">
        <v>1</v>
      </c>
      <c r="E180" s="4">
        <v>12</v>
      </c>
      <c r="F180" s="122"/>
      <c r="G180" s="125"/>
      <c r="H180" s="122"/>
      <c r="I180" s="125"/>
    </row>
    <row r="181" spans="2:9" hidden="1" x14ac:dyDescent="0.25">
      <c r="B181" s="143"/>
      <c r="C181" s="2">
        <v>2016</v>
      </c>
      <c r="D181" s="3">
        <v>3</v>
      </c>
      <c r="E181" s="4">
        <v>3</v>
      </c>
      <c r="F181" s="122"/>
      <c r="G181" s="125"/>
      <c r="H181" s="122"/>
      <c r="I181" s="125"/>
    </row>
    <row r="182" spans="2:9" hidden="1" x14ac:dyDescent="0.25">
      <c r="B182" s="143"/>
      <c r="C182" s="2">
        <v>2017</v>
      </c>
      <c r="D182" s="3">
        <v>2</v>
      </c>
      <c r="E182" s="4">
        <v>4</v>
      </c>
      <c r="F182" s="122"/>
      <c r="G182" s="125"/>
      <c r="H182" s="122"/>
      <c r="I182" s="125"/>
    </row>
    <row r="183" spans="2:9" ht="15.75" hidden="1" thickBot="1" x14ac:dyDescent="0.3">
      <c r="B183" s="143"/>
      <c r="C183" s="12">
        <v>2018</v>
      </c>
      <c r="D183" s="5">
        <v>0</v>
      </c>
      <c r="E183" s="6">
        <v>3</v>
      </c>
      <c r="F183" s="122"/>
      <c r="G183" s="125"/>
      <c r="H183" s="122"/>
      <c r="I183" s="125"/>
    </row>
    <row r="184" spans="2:9" ht="15.75" hidden="1" thickTop="1" x14ac:dyDescent="0.25">
      <c r="B184" s="143"/>
      <c r="C184" s="31" t="s">
        <v>5</v>
      </c>
      <c r="D184" s="14">
        <f>SUM(D173:D183)</f>
        <v>18</v>
      </c>
      <c r="E184" s="15">
        <f>SUM(E173:E183)</f>
        <v>64</v>
      </c>
      <c r="F184" s="122"/>
      <c r="G184" s="125"/>
      <c r="H184" s="122"/>
      <c r="I184" s="125"/>
    </row>
    <row r="185" spans="2:9" ht="15.75" hidden="1" thickBot="1" x14ac:dyDescent="0.3">
      <c r="B185" s="43" t="s">
        <v>36</v>
      </c>
      <c r="C185" s="32">
        <f>(D184+E184)/2740</f>
        <v>2.9927007299270073E-2</v>
      </c>
      <c r="D185" s="44">
        <f>D184/2740</f>
        <v>6.5693430656934308E-3</v>
      </c>
      <c r="E185" s="45">
        <f>E184/2740</f>
        <v>2.3357664233576641E-2</v>
      </c>
      <c r="F185" s="148"/>
      <c r="G185" s="149"/>
      <c r="H185" s="148"/>
      <c r="I185" s="149"/>
    </row>
    <row r="186" spans="2:9" ht="15.75" hidden="1" thickTop="1" x14ac:dyDescent="0.25">
      <c r="B186" s="143" t="s">
        <v>26</v>
      </c>
      <c r="C186" s="2">
        <v>2008</v>
      </c>
      <c r="D186" s="3">
        <v>0</v>
      </c>
      <c r="E186" s="4">
        <v>1</v>
      </c>
      <c r="F186" s="121">
        <v>0</v>
      </c>
      <c r="G186" s="124">
        <v>35</v>
      </c>
      <c r="H186" s="121">
        <f>F186-(D190+D191+D192+D193+D194+D195+D196)</f>
        <v>0</v>
      </c>
      <c r="I186" s="124">
        <f>G186-(E190+E191+E192+E193+E194+E195+E196)</f>
        <v>35</v>
      </c>
    </row>
    <row r="187" spans="2:9" hidden="1" x14ac:dyDescent="0.25">
      <c r="B187" s="143"/>
      <c r="C187" s="2">
        <v>2009</v>
      </c>
      <c r="D187" s="3">
        <v>0</v>
      </c>
      <c r="E187" s="4">
        <v>0</v>
      </c>
      <c r="F187" s="122"/>
      <c r="G187" s="125"/>
      <c r="H187" s="122"/>
      <c r="I187" s="125"/>
    </row>
    <row r="188" spans="2:9" hidden="1" x14ac:dyDescent="0.25">
      <c r="B188" s="143"/>
      <c r="C188" s="2">
        <v>2010</v>
      </c>
      <c r="D188" s="3">
        <v>0</v>
      </c>
      <c r="E188" s="4">
        <v>1</v>
      </c>
      <c r="F188" s="122"/>
      <c r="G188" s="125"/>
      <c r="H188" s="122"/>
      <c r="I188" s="125"/>
    </row>
    <row r="189" spans="2:9" hidden="1" x14ac:dyDescent="0.25">
      <c r="B189" s="143"/>
      <c r="C189" s="2">
        <v>2011</v>
      </c>
      <c r="D189" s="3">
        <v>0</v>
      </c>
      <c r="E189" s="4">
        <v>4</v>
      </c>
      <c r="F189" s="122"/>
      <c r="G189" s="125"/>
      <c r="H189" s="122"/>
      <c r="I189" s="125"/>
    </row>
    <row r="190" spans="2:9" hidden="1" x14ac:dyDescent="0.25">
      <c r="B190" s="143"/>
      <c r="C190" s="2">
        <v>2012</v>
      </c>
      <c r="D190" s="3">
        <v>0</v>
      </c>
      <c r="E190" s="4">
        <v>0</v>
      </c>
      <c r="F190" s="122"/>
      <c r="G190" s="125"/>
      <c r="H190" s="122"/>
      <c r="I190" s="125"/>
    </row>
    <row r="191" spans="2:9" hidden="1" x14ac:dyDescent="0.25">
      <c r="B191" s="143"/>
      <c r="C191" s="2">
        <v>2013</v>
      </c>
      <c r="D191" s="3">
        <v>0</v>
      </c>
      <c r="E191" s="4">
        <v>0</v>
      </c>
      <c r="F191" s="122"/>
      <c r="G191" s="125"/>
      <c r="H191" s="122"/>
      <c r="I191" s="125"/>
    </row>
    <row r="192" spans="2:9" hidden="1" x14ac:dyDescent="0.25">
      <c r="B192" s="143"/>
      <c r="C192" s="2">
        <v>2014</v>
      </c>
      <c r="D192" s="3">
        <v>0</v>
      </c>
      <c r="E192" s="4">
        <v>0</v>
      </c>
      <c r="F192" s="122"/>
      <c r="G192" s="125"/>
      <c r="H192" s="122"/>
      <c r="I192" s="125"/>
    </row>
    <row r="193" spans="2:9" hidden="1" x14ac:dyDescent="0.25">
      <c r="B193" s="143"/>
      <c r="C193" s="2">
        <v>2015</v>
      </c>
      <c r="D193" s="3">
        <v>0</v>
      </c>
      <c r="E193" s="4">
        <v>0</v>
      </c>
      <c r="F193" s="122"/>
      <c r="G193" s="125"/>
      <c r="H193" s="122"/>
      <c r="I193" s="125"/>
    </row>
    <row r="194" spans="2:9" hidden="1" x14ac:dyDescent="0.25">
      <c r="B194" s="143"/>
      <c r="C194" s="2">
        <v>2016</v>
      </c>
      <c r="D194" s="3">
        <v>0</v>
      </c>
      <c r="E194" s="4">
        <v>0</v>
      </c>
      <c r="F194" s="122"/>
      <c r="G194" s="125"/>
      <c r="H194" s="122"/>
      <c r="I194" s="125"/>
    </row>
    <row r="195" spans="2:9" hidden="1" x14ac:dyDescent="0.25">
      <c r="B195" s="143"/>
      <c r="C195" s="2">
        <v>2017</v>
      </c>
      <c r="D195" s="3">
        <v>0</v>
      </c>
      <c r="E195" s="4">
        <v>0</v>
      </c>
      <c r="F195" s="122"/>
      <c r="G195" s="125"/>
      <c r="H195" s="122"/>
      <c r="I195" s="125"/>
    </row>
    <row r="196" spans="2:9" ht="15.75" hidden="1" thickBot="1" x14ac:dyDescent="0.3">
      <c r="B196" s="143"/>
      <c r="C196" s="12">
        <v>2018</v>
      </c>
      <c r="D196" s="3">
        <v>0</v>
      </c>
      <c r="E196" s="6">
        <v>0</v>
      </c>
      <c r="F196" s="122"/>
      <c r="G196" s="125"/>
      <c r="H196" s="122"/>
      <c r="I196" s="125"/>
    </row>
    <row r="197" spans="2:9" ht="15.75" hidden="1" thickTop="1" x14ac:dyDescent="0.25">
      <c r="B197" s="143"/>
      <c r="C197" s="31" t="s">
        <v>5</v>
      </c>
      <c r="D197" s="14">
        <f>SUM(D186:D196)</f>
        <v>0</v>
      </c>
      <c r="E197" s="15">
        <f>SUM(E186:E196)</f>
        <v>6</v>
      </c>
      <c r="F197" s="122"/>
      <c r="G197" s="125"/>
      <c r="H197" s="122"/>
      <c r="I197" s="125"/>
    </row>
    <row r="198" spans="2:9" ht="15.75" hidden="1" thickBot="1" x14ac:dyDescent="0.3">
      <c r="B198" s="43" t="s">
        <v>36</v>
      </c>
      <c r="C198" s="32">
        <f>(D197+E197)/2740</f>
        <v>2.1897810218978104E-3</v>
      </c>
      <c r="D198" s="44">
        <f>D197/2740</f>
        <v>0</v>
      </c>
      <c r="E198" s="45">
        <f>E197/2740</f>
        <v>2.1897810218978104E-3</v>
      </c>
      <c r="F198" s="148"/>
      <c r="G198" s="149"/>
      <c r="H198" s="148"/>
      <c r="I198" s="149"/>
    </row>
    <row r="199" spans="2:9" ht="15.75" hidden="1" customHeight="1" thickTop="1" x14ac:dyDescent="0.25">
      <c r="B199" s="143" t="s">
        <v>20</v>
      </c>
      <c r="C199" s="2">
        <v>2008</v>
      </c>
      <c r="D199" s="3">
        <v>2</v>
      </c>
      <c r="E199" s="4">
        <v>4</v>
      </c>
      <c r="F199" s="121">
        <v>131</v>
      </c>
      <c r="G199" s="124">
        <v>191</v>
      </c>
      <c r="H199" s="121">
        <f>F199-(D203+D204+D205+D206+D207+D208+D209)</f>
        <v>82</v>
      </c>
      <c r="I199" s="124">
        <f>G199-(E203+E204+E205+E206+E207+E208+E209)</f>
        <v>172</v>
      </c>
    </row>
    <row r="200" spans="2:9" hidden="1" x14ac:dyDescent="0.25">
      <c r="B200" s="143"/>
      <c r="C200" s="2">
        <v>2009</v>
      </c>
      <c r="D200" s="3">
        <v>0</v>
      </c>
      <c r="E200" s="4">
        <v>2</v>
      </c>
      <c r="F200" s="122"/>
      <c r="G200" s="125"/>
      <c r="H200" s="122"/>
      <c r="I200" s="125"/>
    </row>
    <row r="201" spans="2:9" hidden="1" x14ac:dyDescent="0.25">
      <c r="B201" s="143"/>
      <c r="C201" s="2">
        <v>2010</v>
      </c>
      <c r="D201" s="3">
        <v>0</v>
      </c>
      <c r="E201" s="4">
        <v>0</v>
      </c>
      <c r="F201" s="122"/>
      <c r="G201" s="125"/>
      <c r="H201" s="122"/>
      <c r="I201" s="125"/>
    </row>
    <row r="202" spans="2:9" hidden="1" x14ac:dyDescent="0.25">
      <c r="B202" s="143"/>
      <c r="C202" s="2">
        <v>2011</v>
      </c>
      <c r="D202" s="3">
        <v>0</v>
      </c>
      <c r="E202" s="4">
        <v>4</v>
      </c>
      <c r="F202" s="122"/>
      <c r="G202" s="125"/>
      <c r="H202" s="122"/>
      <c r="I202" s="125"/>
    </row>
    <row r="203" spans="2:9" hidden="1" x14ac:dyDescent="0.25">
      <c r="B203" s="143"/>
      <c r="C203" s="2">
        <v>2012</v>
      </c>
      <c r="D203" s="3">
        <v>0</v>
      </c>
      <c r="E203" s="4">
        <v>1</v>
      </c>
      <c r="F203" s="122"/>
      <c r="G203" s="125"/>
      <c r="H203" s="122"/>
      <c r="I203" s="125"/>
    </row>
    <row r="204" spans="2:9" hidden="1" x14ac:dyDescent="0.25">
      <c r="B204" s="143"/>
      <c r="C204" s="2">
        <v>2013</v>
      </c>
      <c r="D204" s="3">
        <v>0</v>
      </c>
      <c r="E204" s="4">
        <v>0</v>
      </c>
      <c r="F204" s="122"/>
      <c r="G204" s="125"/>
      <c r="H204" s="122"/>
      <c r="I204" s="125"/>
    </row>
    <row r="205" spans="2:9" hidden="1" x14ac:dyDescent="0.25">
      <c r="B205" s="143"/>
      <c r="C205" s="2">
        <v>2014</v>
      </c>
      <c r="D205" s="3">
        <v>0</v>
      </c>
      <c r="E205" s="4">
        <v>6</v>
      </c>
      <c r="F205" s="122"/>
      <c r="G205" s="125"/>
      <c r="H205" s="122"/>
      <c r="I205" s="125"/>
    </row>
    <row r="206" spans="2:9" hidden="1" x14ac:dyDescent="0.25">
      <c r="B206" s="143"/>
      <c r="C206" s="2">
        <v>2015</v>
      </c>
      <c r="D206" s="3">
        <v>8</v>
      </c>
      <c r="E206" s="4">
        <v>5</v>
      </c>
      <c r="F206" s="122"/>
      <c r="G206" s="125"/>
      <c r="H206" s="122"/>
      <c r="I206" s="125"/>
    </row>
    <row r="207" spans="2:9" hidden="1" x14ac:dyDescent="0.25">
      <c r="B207" s="143"/>
      <c r="C207" s="2">
        <v>2016</v>
      </c>
      <c r="D207" s="3">
        <v>13</v>
      </c>
      <c r="E207" s="4">
        <v>2</v>
      </c>
      <c r="F207" s="122"/>
      <c r="G207" s="125"/>
      <c r="H207" s="122"/>
      <c r="I207" s="125"/>
    </row>
    <row r="208" spans="2:9" hidden="1" x14ac:dyDescent="0.25">
      <c r="B208" s="143"/>
      <c r="C208" s="2">
        <v>2017</v>
      </c>
      <c r="D208" s="3">
        <v>19</v>
      </c>
      <c r="E208" s="4">
        <v>5</v>
      </c>
      <c r="F208" s="122"/>
      <c r="G208" s="125"/>
      <c r="H208" s="122"/>
      <c r="I208" s="125"/>
    </row>
    <row r="209" spans="2:9" ht="15.75" hidden="1" thickBot="1" x14ac:dyDescent="0.3">
      <c r="B209" s="143"/>
      <c r="C209" s="12">
        <v>2018</v>
      </c>
      <c r="D209" s="5">
        <v>9</v>
      </c>
      <c r="E209" s="6">
        <v>0</v>
      </c>
      <c r="F209" s="122"/>
      <c r="G209" s="125"/>
      <c r="H209" s="122"/>
      <c r="I209" s="125"/>
    </row>
    <row r="210" spans="2:9" ht="15.75" hidden="1" thickTop="1" x14ac:dyDescent="0.25">
      <c r="B210" s="143"/>
      <c r="C210" s="31" t="s">
        <v>5</v>
      </c>
      <c r="D210" s="14">
        <f>SUM(D199:D209)</f>
        <v>51</v>
      </c>
      <c r="E210" s="15">
        <f>SUM(E199:E209)</f>
        <v>29</v>
      </c>
      <c r="F210" s="122"/>
      <c r="G210" s="125"/>
      <c r="H210" s="122"/>
      <c r="I210" s="125"/>
    </row>
    <row r="211" spans="2:9" ht="15.75" hidden="1" thickBot="1" x14ac:dyDescent="0.3">
      <c r="B211" s="43" t="s">
        <v>36</v>
      </c>
      <c r="C211" s="32">
        <f>(D210+E210)/2740</f>
        <v>2.9197080291970802E-2</v>
      </c>
      <c r="D211" s="44">
        <f>D210/2740</f>
        <v>1.8613138686131386E-2</v>
      </c>
      <c r="E211" s="45">
        <f>E210/2740</f>
        <v>1.0583941605839416E-2</v>
      </c>
      <c r="F211" s="148"/>
      <c r="G211" s="149"/>
      <c r="H211" s="148"/>
      <c r="I211" s="149"/>
    </row>
    <row r="212" spans="2:9" ht="15.75" hidden="1" thickTop="1" x14ac:dyDescent="0.25">
      <c r="B212" s="143" t="s">
        <v>28</v>
      </c>
      <c r="C212" s="2">
        <v>2008</v>
      </c>
      <c r="D212" s="3">
        <v>6</v>
      </c>
      <c r="E212" s="4">
        <v>6</v>
      </c>
      <c r="F212" s="121">
        <v>67</v>
      </c>
      <c r="G212" s="124">
        <v>256</v>
      </c>
      <c r="H212" s="121">
        <f>F212-(D216+D217+D218+D219+D220+D221+D222)</f>
        <v>60</v>
      </c>
      <c r="I212" s="124">
        <f>G212-(E216+E217+E218+E219+E220+E221+E222)</f>
        <v>237</v>
      </c>
    </row>
    <row r="213" spans="2:9" hidden="1" x14ac:dyDescent="0.25">
      <c r="B213" s="143"/>
      <c r="C213" s="2">
        <v>2009</v>
      </c>
      <c r="D213" s="3">
        <v>0</v>
      </c>
      <c r="E213" s="4">
        <v>8</v>
      </c>
      <c r="F213" s="122"/>
      <c r="G213" s="125"/>
      <c r="H213" s="122"/>
      <c r="I213" s="125"/>
    </row>
    <row r="214" spans="2:9" hidden="1" x14ac:dyDescent="0.25">
      <c r="B214" s="143"/>
      <c r="C214" s="2">
        <v>2010</v>
      </c>
      <c r="D214" s="3">
        <v>0</v>
      </c>
      <c r="E214" s="4">
        <v>1</v>
      </c>
      <c r="F214" s="122"/>
      <c r="G214" s="125"/>
      <c r="H214" s="122"/>
      <c r="I214" s="125"/>
    </row>
    <row r="215" spans="2:9" hidden="1" x14ac:dyDescent="0.25">
      <c r="B215" s="143"/>
      <c r="C215" s="2">
        <v>2011</v>
      </c>
      <c r="D215" s="3">
        <v>0</v>
      </c>
      <c r="E215" s="4">
        <v>3</v>
      </c>
      <c r="F215" s="122"/>
      <c r="G215" s="125"/>
      <c r="H215" s="122"/>
      <c r="I215" s="125"/>
    </row>
    <row r="216" spans="2:9" hidden="1" x14ac:dyDescent="0.25">
      <c r="B216" s="143"/>
      <c r="C216" s="2">
        <v>2012</v>
      </c>
      <c r="D216" s="3">
        <v>0</v>
      </c>
      <c r="E216" s="4">
        <v>2</v>
      </c>
      <c r="F216" s="122"/>
      <c r="G216" s="125"/>
      <c r="H216" s="122"/>
      <c r="I216" s="125"/>
    </row>
    <row r="217" spans="2:9" hidden="1" x14ac:dyDescent="0.25">
      <c r="B217" s="143"/>
      <c r="C217" s="2">
        <v>2013</v>
      </c>
      <c r="D217" s="3">
        <v>0</v>
      </c>
      <c r="E217" s="4">
        <v>0</v>
      </c>
      <c r="F217" s="122"/>
      <c r="G217" s="125"/>
      <c r="H217" s="122"/>
      <c r="I217" s="125"/>
    </row>
    <row r="218" spans="2:9" hidden="1" x14ac:dyDescent="0.25">
      <c r="B218" s="143"/>
      <c r="C218" s="2">
        <v>2014</v>
      </c>
      <c r="D218" s="3">
        <v>1</v>
      </c>
      <c r="E218" s="4">
        <v>3</v>
      </c>
      <c r="F218" s="122"/>
      <c r="G218" s="125"/>
      <c r="H218" s="122"/>
      <c r="I218" s="125"/>
    </row>
    <row r="219" spans="2:9" hidden="1" x14ac:dyDescent="0.25">
      <c r="B219" s="143"/>
      <c r="C219" s="2">
        <v>2015</v>
      </c>
      <c r="D219" s="3">
        <v>1</v>
      </c>
      <c r="E219" s="4">
        <v>3</v>
      </c>
      <c r="F219" s="122"/>
      <c r="G219" s="125"/>
      <c r="H219" s="122"/>
      <c r="I219" s="125"/>
    </row>
    <row r="220" spans="2:9" hidden="1" x14ac:dyDescent="0.25">
      <c r="B220" s="143"/>
      <c r="C220" s="2">
        <v>2016</v>
      </c>
      <c r="D220" s="3">
        <v>1</v>
      </c>
      <c r="E220" s="4">
        <v>2</v>
      </c>
      <c r="F220" s="122"/>
      <c r="G220" s="125"/>
      <c r="H220" s="122"/>
      <c r="I220" s="125"/>
    </row>
    <row r="221" spans="2:9" hidden="1" x14ac:dyDescent="0.25">
      <c r="B221" s="143"/>
      <c r="C221" s="2">
        <v>2017</v>
      </c>
      <c r="D221" s="3">
        <v>1</v>
      </c>
      <c r="E221" s="4">
        <v>7</v>
      </c>
      <c r="F221" s="122"/>
      <c r="G221" s="125"/>
      <c r="H221" s="122"/>
      <c r="I221" s="125"/>
    </row>
    <row r="222" spans="2:9" ht="15.75" hidden="1" thickBot="1" x14ac:dyDescent="0.3">
      <c r="B222" s="143"/>
      <c r="C222" s="12">
        <v>2018</v>
      </c>
      <c r="D222" s="5">
        <v>3</v>
      </c>
      <c r="E222" s="6">
        <v>2</v>
      </c>
      <c r="F222" s="122"/>
      <c r="G222" s="125"/>
      <c r="H222" s="122"/>
      <c r="I222" s="125"/>
    </row>
    <row r="223" spans="2:9" ht="15.75" hidden="1" thickTop="1" x14ac:dyDescent="0.25">
      <c r="B223" s="143"/>
      <c r="C223" s="31" t="s">
        <v>5</v>
      </c>
      <c r="D223" s="14">
        <f>SUM(D212:D222)</f>
        <v>13</v>
      </c>
      <c r="E223" s="15">
        <f>SUM(E212:E222)</f>
        <v>37</v>
      </c>
      <c r="F223" s="122"/>
      <c r="G223" s="125"/>
      <c r="H223" s="122"/>
      <c r="I223" s="125"/>
    </row>
    <row r="224" spans="2:9" ht="15.75" hidden="1" thickBot="1" x14ac:dyDescent="0.3">
      <c r="B224" s="43" t="s">
        <v>36</v>
      </c>
      <c r="C224" s="32">
        <f>(D223+E223)/2740</f>
        <v>1.824817518248175E-2</v>
      </c>
      <c r="D224" s="44">
        <f>D223/2740</f>
        <v>4.7445255474452552E-3</v>
      </c>
      <c r="E224" s="45">
        <f>E223/2740</f>
        <v>1.3503649635036497E-2</v>
      </c>
      <c r="F224" s="148"/>
      <c r="G224" s="149"/>
      <c r="H224" s="148"/>
      <c r="I224" s="149"/>
    </row>
    <row r="225" spans="2:9" ht="15.75" hidden="1" thickTop="1" x14ac:dyDescent="0.25">
      <c r="B225" s="142" t="s">
        <v>21</v>
      </c>
      <c r="C225" s="2">
        <v>2008</v>
      </c>
      <c r="D225" s="3">
        <v>0</v>
      </c>
      <c r="E225" s="4">
        <v>0</v>
      </c>
      <c r="F225" s="121">
        <v>0</v>
      </c>
      <c r="G225" s="124">
        <v>5</v>
      </c>
      <c r="H225" s="121">
        <f>F225-(D229+D230+D231+D232+D233+D234+D235)</f>
        <v>0</v>
      </c>
      <c r="I225" s="124">
        <f>G225-(E229+E230+E231+E232+E233+E234+E235)</f>
        <v>5</v>
      </c>
    </row>
    <row r="226" spans="2:9" hidden="1" x14ac:dyDescent="0.25">
      <c r="B226" s="142"/>
      <c r="C226" s="2">
        <v>2009</v>
      </c>
      <c r="D226" s="3">
        <v>0</v>
      </c>
      <c r="E226" s="4">
        <v>0</v>
      </c>
      <c r="F226" s="122"/>
      <c r="G226" s="125"/>
      <c r="H226" s="122"/>
      <c r="I226" s="125"/>
    </row>
    <row r="227" spans="2:9" hidden="1" x14ac:dyDescent="0.25">
      <c r="B227" s="142"/>
      <c r="C227" s="2">
        <v>2010</v>
      </c>
      <c r="D227" s="3">
        <v>0</v>
      </c>
      <c r="E227" s="4">
        <v>0</v>
      </c>
      <c r="F227" s="122"/>
      <c r="G227" s="125"/>
      <c r="H227" s="122"/>
      <c r="I227" s="125"/>
    </row>
    <row r="228" spans="2:9" hidden="1" x14ac:dyDescent="0.25">
      <c r="B228" s="142"/>
      <c r="C228" s="2">
        <v>2011</v>
      </c>
      <c r="D228" s="3">
        <v>0</v>
      </c>
      <c r="E228" s="4">
        <v>0</v>
      </c>
      <c r="F228" s="122"/>
      <c r="G228" s="125"/>
      <c r="H228" s="122"/>
      <c r="I228" s="125"/>
    </row>
    <row r="229" spans="2:9" hidden="1" x14ac:dyDescent="0.25">
      <c r="B229" s="142"/>
      <c r="C229" s="2">
        <v>2012</v>
      </c>
      <c r="D229" s="3">
        <v>0</v>
      </c>
      <c r="E229" s="4">
        <v>0</v>
      </c>
      <c r="F229" s="122"/>
      <c r="G229" s="125"/>
      <c r="H229" s="122"/>
      <c r="I229" s="125"/>
    </row>
    <row r="230" spans="2:9" hidden="1" x14ac:dyDescent="0.25">
      <c r="B230" s="142"/>
      <c r="C230" s="2">
        <v>2013</v>
      </c>
      <c r="D230" s="3">
        <v>0</v>
      </c>
      <c r="E230" s="4">
        <v>0</v>
      </c>
      <c r="F230" s="122"/>
      <c r="G230" s="125"/>
      <c r="H230" s="122"/>
      <c r="I230" s="125"/>
    </row>
    <row r="231" spans="2:9" hidden="1" x14ac:dyDescent="0.25">
      <c r="B231" s="142"/>
      <c r="C231" s="2">
        <v>2014</v>
      </c>
      <c r="D231" s="3">
        <v>0</v>
      </c>
      <c r="E231" s="4">
        <v>0</v>
      </c>
      <c r="F231" s="122"/>
      <c r="G231" s="125"/>
      <c r="H231" s="122"/>
      <c r="I231" s="125"/>
    </row>
    <row r="232" spans="2:9" hidden="1" x14ac:dyDescent="0.25">
      <c r="B232" s="142"/>
      <c r="C232" s="2">
        <v>2015</v>
      </c>
      <c r="D232" s="3">
        <v>0</v>
      </c>
      <c r="E232" s="4">
        <v>0</v>
      </c>
      <c r="F232" s="122"/>
      <c r="G232" s="125"/>
      <c r="H232" s="122"/>
      <c r="I232" s="125"/>
    </row>
    <row r="233" spans="2:9" hidden="1" x14ac:dyDescent="0.25">
      <c r="B233" s="142"/>
      <c r="C233" s="2">
        <v>2016</v>
      </c>
      <c r="D233" s="3">
        <v>0</v>
      </c>
      <c r="E233" s="4">
        <v>0</v>
      </c>
      <c r="F233" s="122"/>
      <c r="G233" s="125"/>
      <c r="H233" s="122"/>
      <c r="I233" s="125"/>
    </row>
    <row r="234" spans="2:9" hidden="1" x14ac:dyDescent="0.25">
      <c r="B234" s="142"/>
      <c r="C234" s="2">
        <v>2017</v>
      </c>
      <c r="D234" s="3">
        <v>0</v>
      </c>
      <c r="E234" s="4">
        <v>0</v>
      </c>
      <c r="F234" s="122"/>
      <c r="G234" s="125"/>
      <c r="H234" s="122"/>
      <c r="I234" s="125"/>
    </row>
    <row r="235" spans="2:9" ht="15.75" hidden="1" thickBot="1" x14ac:dyDescent="0.3">
      <c r="B235" s="142"/>
      <c r="C235" s="12">
        <v>2018</v>
      </c>
      <c r="D235" s="5">
        <v>0</v>
      </c>
      <c r="E235" s="6">
        <v>0</v>
      </c>
      <c r="F235" s="122"/>
      <c r="G235" s="125"/>
      <c r="H235" s="122"/>
      <c r="I235" s="125"/>
    </row>
    <row r="236" spans="2:9" ht="15.75" hidden="1" thickTop="1" x14ac:dyDescent="0.25">
      <c r="B236" s="142"/>
      <c r="C236" s="31" t="s">
        <v>5</v>
      </c>
      <c r="D236" s="99">
        <f>SUM(D225:D235)</f>
        <v>0</v>
      </c>
      <c r="E236" s="100">
        <v>0</v>
      </c>
      <c r="F236" s="122"/>
      <c r="G236" s="125"/>
      <c r="H236" s="122"/>
      <c r="I236" s="125"/>
    </row>
    <row r="237" spans="2:9" ht="15.75" hidden="1" thickBot="1" x14ac:dyDescent="0.3">
      <c r="B237" s="43" t="s">
        <v>36</v>
      </c>
      <c r="C237" s="32">
        <f>(D236+E236)/2740</f>
        <v>0</v>
      </c>
      <c r="D237" s="44">
        <f>D236/2740</f>
        <v>0</v>
      </c>
      <c r="E237" s="45">
        <f>E236/2740</f>
        <v>0</v>
      </c>
      <c r="F237" s="148"/>
      <c r="G237" s="149"/>
      <c r="H237" s="148"/>
      <c r="I237" s="149"/>
    </row>
    <row r="238" spans="2:9" ht="15.75" hidden="1" thickTop="1" x14ac:dyDescent="0.25">
      <c r="B238" s="143" t="s">
        <v>22</v>
      </c>
      <c r="C238" s="2">
        <v>2008</v>
      </c>
      <c r="D238" s="3">
        <v>1</v>
      </c>
      <c r="E238" s="4">
        <v>8</v>
      </c>
      <c r="F238" s="121">
        <v>190</v>
      </c>
      <c r="G238" s="124">
        <v>286</v>
      </c>
      <c r="H238" s="121">
        <f>F238-(D242+D243+D244+D245+D246+D247+D248)</f>
        <v>182</v>
      </c>
      <c r="I238" s="124">
        <f>G238-(E242+E243+E244+E245+E246+E247+E248)</f>
        <v>272</v>
      </c>
    </row>
    <row r="239" spans="2:9" hidden="1" x14ac:dyDescent="0.25">
      <c r="B239" s="143"/>
      <c r="C239" s="2">
        <v>2009</v>
      </c>
      <c r="D239" s="3">
        <v>1</v>
      </c>
      <c r="E239" s="4">
        <v>7</v>
      </c>
      <c r="F239" s="122"/>
      <c r="G239" s="125"/>
      <c r="H239" s="122"/>
      <c r="I239" s="125"/>
    </row>
    <row r="240" spans="2:9" hidden="1" x14ac:dyDescent="0.25">
      <c r="B240" s="143"/>
      <c r="C240" s="2">
        <v>2010</v>
      </c>
      <c r="D240" s="3">
        <v>0</v>
      </c>
      <c r="E240" s="4">
        <v>3</v>
      </c>
      <c r="F240" s="122"/>
      <c r="G240" s="125"/>
      <c r="H240" s="122"/>
      <c r="I240" s="125"/>
    </row>
    <row r="241" spans="2:9" hidden="1" x14ac:dyDescent="0.25">
      <c r="B241" s="143"/>
      <c r="C241" s="2">
        <v>2011</v>
      </c>
      <c r="D241" s="3">
        <v>0</v>
      </c>
      <c r="E241" s="4">
        <v>1</v>
      </c>
      <c r="F241" s="122"/>
      <c r="G241" s="125"/>
      <c r="H241" s="122"/>
      <c r="I241" s="125"/>
    </row>
    <row r="242" spans="2:9" hidden="1" x14ac:dyDescent="0.25">
      <c r="B242" s="143"/>
      <c r="C242" s="2">
        <v>2012</v>
      </c>
      <c r="D242" s="3">
        <v>0</v>
      </c>
      <c r="E242" s="4">
        <v>1</v>
      </c>
      <c r="F242" s="122"/>
      <c r="G242" s="125"/>
      <c r="H242" s="122"/>
      <c r="I242" s="125"/>
    </row>
    <row r="243" spans="2:9" hidden="1" x14ac:dyDescent="0.25">
      <c r="B243" s="143"/>
      <c r="C243" s="2">
        <v>2013</v>
      </c>
      <c r="D243" s="3">
        <v>0</v>
      </c>
      <c r="E243" s="4">
        <v>0</v>
      </c>
      <c r="F243" s="122"/>
      <c r="G243" s="125"/>
      <c r="H243" s="122"/>
      <c r="I243" s="125"/>
    </row>
    <row r="244" spans="2:9" hidden="1" x14ac:dyDescent="0.25">
      <c r="B244" s="143"/>
      <c r="C244" s="2">
        <v>2014</v>
      </c>
      <c r="D244" s="3">
        <v>0</v>
      </c>
      <c r="E244" s="4">
        <v>0</v>
      </c>
      <c r="F244" s="122"/>
      <c r="G244" s="125"/>
      <c r="H244" s="122"/>
      <c r="I244" s="125"/>
    </row>
    <row r="245" spans="2:9" hidden="1" x14ac:dyDescent="0.25">
      <c r="B245" s="143"/>
      <c r="C245" s="2">
        <v>2015</v>
      </c>
      <c r="D245" s="3">
        <v>3</v>
      </c>
      <c r="E245" s="4">
        <v>2</v>
      </c>
      <c r="F245" s="122"/>
      <c r="G245" s="125"/>
      <c r="H245" s="122"/>
      <c r="I245" s="125"/>
    </row>
    <row r="246" spans="2:9" hidden="1" x14ac:dyDescent="0.25">
      <c r="B246" s="143"/>
      <c r="C246" s="2">
        <v>2016</v>
      </c>
      <c r="D246" s="3">
        <v>0</v>
      </c>
      <c r="E246" s="4">
        <v>8</v>
      </c>
      <c r="F246" s="122"/>
      <c r="G246" s="125"/>
      <c r="H246" s="122"/>
      <c r="I246" s="125"/>
    </row>
    <row r="247" spans="2:9" hidden="1" x14ac:dyDescent="0.25">
      <c r="B247" s="143"/>
      <c r="C247" s="2">
        <v>2017</v>
      </c>
      <c r="D247" s="3">
        <v>1</v>
      </c>
      <c r="E247" s="4">
        <v>3</v>
      </c>
      <c r="F247" s="122"/>
      <c r="G247" s="125"/>
      <c r="H247" s="122"/>
      <c r="I247" s="125"/>
    </row>
    <row r="248" spans="2:9" ht="15.75" hidden="1" thickBot="1" x14ac:dyDescent="0.3">
      <c r="B248" s="143"/>
      <c r="C248" s="12">
        <v>2018</v>
      </c>
      <c r="D248" s="5">
        <v>4</v>
      </c>
      <c r="E248" s="6">
        <v>0</v>
      </c>
      <c r="F248" s="122"/>
      <c r="G248" s="125"/>
      <c r="H248" s="122"/>
      <c r="I248" s="125"/>
    </row>
    <row r="249" spans="2:9" ht="15.75" hidden="1" thickTop="1" x14ac:dyDescent="0.25">
      <c r="B249" s="143"/>
      <c r="C249" s="31" t="s">
        <v>5</v>
      </c>
      <c r="D249" s="14">
        <f>SUM(D238:D248)</f>
        <v>10</v>
      </c>
      <c r="E249" s="15">
        <f>SUM(E225:E248)</f>
        <v>33</v>
      </c>
      <c r="F249" s="122"/>
      <c r="G249" s="125"/>
      <c r="H249" s="122"/>
      <c r="I249" s="125"/>
    </row>
    <row r="250" spans="2:9" ht="15.75" hidden="1" thickBot="1" x14ac:dyDescent="0.3">
      <c r="B250" s="43" t="s">
        <v>36</v>
      </c>
      <c r="C250" s="32">
        <f>(D249+E249)/2740</f>
        <v>1.5693430656934307E-2</v>
      </c>
      <c r="D250" s="44">
        <f>D249/2740</f>
        <v>3.6496350364963502E-3</v>
      </c>
      <c r="E250" s="45">
        <f>E249/2740</f>
        <v>1.2043795620437956E-2</v>
      </c>
      <c r="F250" s="148"/>
      <c r="G250" s="149"/>
      <c r="H250" s="148"/>
      <c r="I250" s="149"/>
    </row>
    <row r="251" spans="2:9" ht="15.75" hidden="1" thickTop="1" x14ac:dyDescent="0.25">
      <c r="B251" s="142" t="s">
        <v>23</v>
      </c>
      <c r="C251" s="2">
        <v>2008</v>
      </c>
      <c r="D251" s="3">
        <v>0</v>
      </c>
      <c r="E251" s="3">
        <v>0</v>
      </c>
      <c r="F251" s="121">
        <v>0</v>
      </c>
      <c r="G251" s="124">
        <v>2</v>
      </c>
      <c r="H251" s="121">
        <f>F251-(D255+D256+D257+D258+D259+D260+D261)</f>
        <v>0</v>
      </c>
      <c r="I251" s="124">
        <f>G251-(E255+E256+E257+E258+E259+E260+E261)</f>
        <v>2</v>
      </c>
    </row>
    <row r="252" spans="2:9" hidden="1" x14ac:dyDescent="0.25">
      <c r="B252" s="142"/>
      <c r="C252" s="2">
        <v>2009</v>
      </c>
      <c r="D252" s="3">
        <v>0</v>
      </c>
      <c r="E252" s="3">
        <v>0</v>
      </c>
      <c r="F252" s="122"/>
      <c r="G252" s="125"/>
      <c r="H252" s="122"/>
      <c r="I252" s="125"/>
    </row>
    <row r="253" spans="2:9" hidden="1" x14ac:dyDescent="0.25">
      <c r="B253" s="142"/>
      <c r="C253" s="2">
        <v>2010</v>
      </c>
      <c r="D253" s="3">
        <v>0</v>
      </c>
      <c r="E253" s="3">
        <v>0</v>
      </c>
      <c r="F253" s="122"/>
      <c r="G253" s="125"/>
      <c r="H253" s="122"/>
      <c r="I253" s="125"/>
    </row>
    <row r="254" spans="2:9" hidden="1" x14ac:dyDescent="0.25">
      <c r="B254" s="142"/>
      <c r="C254" s="2">
        <v>2011</v>
      </c>
      <c r="D254" s="3">
        <v>0</v>
      </c>
      <c r="E254" s="3">
        <v>0</v>
      </c>
      <c r="F254" s="122"/>
      <c r="G254" s="125"/>
      <c r="H254" s="122"/>
      <c r="I254" s="125"/>
    </row>
    <row r="255" spans="2:9" hidden="1" x14ac:dyDescent="0.25">
      <c r="B255" s="142"/>
      <c r="C255" s="2">
        <v>2012</v>
      </c>
      <c r="D255" s="3">
        <v>0</v>
      </c>
      <c r="E255" s="3">
        <v>0</v>
      </c>
      <c r="F255" s="122"/>
      <c r="G255" s="125"/>
      <c r="H255" s="122"/>
      <c r="I255" s="125"/>
    </row>
    <row r="256" spans="2:9" hidden="1" x14ac:dyDescent="0.25">
      <c r="B256" s="142"/>
      <c r="C256" s="2">
        <v>2013</v>
      </c>
      <c r="D256" s="3">
        <v>0</v>
      </c>
      <c r="E256" s="3">
        <v>0</v>
      </c>
      <c r="F256" s="122"/>
      <c r="G256" s="125"/>
      <c r="H256" s="122"/>
      <c r="I256" s="125"/>
    </row>
    <row r="257" spans="2:9" hidden="1" x14ac:dyDescent="0.25">
      <c r="B257" s="142"/>
      <c r="C257" s="2">
        <v>2014</v>
      </c>
      <c r="D257" s="3">
        <v>0</v>
      </c>
      <c r="E257" s="3">
        <v>0</v>
      </c>
      <c r="F257" s="122"/>
      <c r="G257" s="125"/>
      <c r="H257" s="122"/>
      <c r="I257" s="125"/>
    </row>
    <row r="258" spans="2:9" hidden="1" x14ac:dyDescent="0.25">
      <c r="B258" s="142"/>
      <c r="C258" s="2">
        <v>2015</v>
      </c>
      <c r="D258" s="3">
        <v>0</v>
      </c>
      <c r="E258" s="3">
        <v>0</v>
      </c>
      <c r="F258" s="122"/>
      <c r="G258" s="125"/>
      <c r="H258" s="122"/>
      <c r="I258" s="125"/>
    </row>
    <row r="259" spans="2:9" hidden="1" x14ac:dyDescent="0.25">
      <c r="B259" s="142"/>
      <c r="C259" s="2">
        <v>2016</v>
      </c>
      <c r="D259" s="3">
        <v>0</v>
      </c>
      <c r="E259" s="3">
        <v>0</v>
      </c>
      <c r="F259" s="122"/>
      <c r="G259" s="125"/>
      <c r="H259" s="122"/>
      <c r="I259" s="125"/>
    </row>
    <row r="260" spans="2:9" hidden="1" x14ac:dyDescent="0.25">
      <c r="B260" s="142"/>
      <c r="C260" s="2">
        <v>2017</v>
      </c>
      <c r="D260" s="3">
        <v>0</v>
      </c>
      <c r="E260" s="3">
        <v>0</v>
      </c>
      <c r="F260" s="122"/>
      <c r="G260" s="125"/>
      <c r="H260" s="122"/>
      <c r="I260" s="125"/>
    </row>
    <row r="261" spans="2:9" ht="15.75" hidden="1" thickBot="1" x14ac:dyDescent="0.3">
      <c r="B261" s="142"/>
      <c r="C261" s="12">
        <v>2018</v>
      </c>
      <c r="D261" s="3">
        <v>0</v>
      </c>
      <c r="E261" s="3">
        <v>0</v>
      </c>
      <c r="F261" s="122"/>
      <c r="G261" s="125"/>
      <c r="H261" s="122"/>
      <c r="I261" s="125"/>
    </row>
    <row r="262" spans="2:9" ht="15.75" hidden="1" thickTop="1" x14ac:dyDescent="0.25">
      <c r="B262" s="142"/>
      <c r="C262" s="31" t="s">
        <v>5</v>
      </c>
      <c r="D262" s="99">
        <f>SUM(D251:D261)</f>
        <v>0</v>
      </c>
      <c r="E262" s="100">
        <f>SUM(E251:E261)</f>
        <v>0</v>
      </c>
      <c r="F262" s="122"/>
      <c r="G262" s="125"/>
      <c r="H262" s="122"/>
      <c r="I262" s="125"/>
    </row>
    <row r="263" spans="2:9" ht="15.75" hidden="1" thickBot="1" x14ac:dyDescent="0.3">
      <c r="B263" s="43" t="s">
        <v>36</v>
      </c>
      <c r="C263" s="32">
        <f>(D262+E262)/2740</f>
        <v>0</v>
      </c>
      <c r="D263" s="44">
        <f>D262/2740</f>
        <v>0</v>
      </c>
      <c r="E263" s="45">
        <f>E262/2740</f>
        <v>0</v>
      </c>
      <c r="F263" s="148"/>
      <c r="G263" s="149"/>
      <c r="H263" s="148"/>
      <c r="I263" s="149"/>
    </row>
    <row r="264" spans="2:9" ht="15.75" hidden="1" thickTop="1" x14ac:dyDescent="0.25">
      <c r="B264" s="143" t="s">
        <v>25</v>
      </c>
      <c r="C264" s="2">
        <v>2008</v>
      </c>
      <c r="D264" s="3">
        <v>0</v>
      </c>
      <c r="E264" s="4">
        <v>0</v>
      </c>
      <c r="F264" s="121">
        <v>0</v>
      </c>
      <c r="G264" s="124">
        <v>73</v>
      </c>
      <c r="H264" s="121">
        <f>F264-(D268+D269+D270+D271+D272+D273+D274)</f>
        <v>0</v>
      </c>
      <c r="I264" s="124">
        <f>G264-(E268+E269+E270+E271+E272+E273+E274)</f>
        <v>70</v>
      </c>
    </row>
    <row r="265" spans="2:9" hidden="1" x14ac:dyDescent="0.25">
      <c r="B265" s="143"/>
      <c r="C265" s="2">
        <v>2009</v>
      </c>
      <c r="D265" s="3">
        <v>0</v>
      </c>
      <c r="E265" s="4">
        <v>4</v>
      </c>
      <c r="F265" s="122"/>
      <c r="G265" s="125"/>
      <c r="H265" s="122"/>
      <c r="I265" s="125"/>
    </row>
    <row r="266" spans="2:9" hidden="1" x14ac:dyDescent="0.25">
      <c r="B266" s="143"/>
      <c r="C266" s="2">
        <v>2010</v>
      </c>
      <c r="D266" s="3">
        <v>0</v>
      </c>
      <c r="E266" s="4">
        <v>0</v>
      </c>
      <c r="F266" s="122"/>
      <c r="G266" s="125"/>
      <c r="H266" s="122"/>
      <c r="I266" s="125"/>
    </row>
    <row r="267" spans="2:9" hidden="1" x14ac:dyDescent="0.25">
      <c r="B267" s="143"/>
      <c r="C267" s="2">
        <v>2011</v>
      </c>
      <c r="D267" s="3">
        <v>0</v>
      </c>
      <c r="E267" s="4">
        <v>1</v>
      </c>
      <c r="F267" s="122"/>
      <c r="G267" s="125"/>
      <c r="H267" s="122"/>
      <c r="I267" s="125"/>
    </row>
    <row r="268" spans="2:9" hidden="1" x14ac:dyDescent="0.25">
      <c r="B268" s="143"/>
      <c r="C268" s="2">
        <v>2012</v>
      </c>
      <c r="D268" s="3">
        <v>0</v>
      </c>
      <c r="E268" s="4">
        <v>1</v>
      </c>
      <c r="F268" s="122"/>
      <c r="G268" s="125"/>
      <c r="H268" s="122"/>
      <c r="I268" s="125"/>
    </row>
    <row r="269" spans="2:9" hidden="1" x14ac:dyDescent="0.25">
      <c r="B269" s="143"/>
      <c r="C269" s="2">
        <v>2013</v>
      </c>
      <c r="D269" s="3">
        <v>0</v>
      </c>
      <c r="E269" s="4">
        <v>1</v>
      </c>
      <c r="F269" s="122"/>
      <c r="G269" s="125"/>
      <c r="H269" s="122"/>
      <c r="I269" s="125"/>
    </row>
    <row r="270" spans="2:9" hidden="1" x14ac:dyDescent="0.25">
      <c r="B270" s="143"/>
      <c r="C270" s="2">
        <v>2014</v>
      </c>
      <c r="D270" s="3">
        <v>0</v>
      </c>
      <c r="E270" s="4">
        <v>0</v>
      </c>
      <c r="F270" s="122"/>
      <c r="G270" s="125"/>
      <c r="H270" s="122"/>
      <c r="I270" s="125"/>
    </row>
    <row r="271" spans="2:9" hidden="1" x14ac:dyDescent="0.25">
      <c r="B271" s="143"/>
      <c r="C271" s="2">
        <v>2015</v>
      </c>
      <c r="D271" s="3">
        <v>0</v>
      </c>
      <c r="E271" s="4">
        <v>0</v>
      </c>
      <c r="F271" s="122"/>
      <c r="G271" s="125"/>
      <c r="H271" s="122"/>
      <c r="I271" s="125"/>
    </row>
    <row r="272" spans="2:9" hidden="1" x14ac:dyDescent="0.25">
      <c r="B272" s="143"/>
      <c r="C272" s="2">
        <v>2016</v>
      </c>
      <c r="D272" s="3">
        <v>0</v>
      </c>
      <c r="E272" s="4">
        <v>0</v>
      </c>
      <c r="F272" s="122"/>
      <c r="G272" s="125"/>
      <c r="H272" s="122"/>
      <c r="I272" s="125"/>
    </row>
    <row r="273" spans="2:9" hidden="1" x14ac:dyDescent="0.25">
      <c r="B273" s="143"/>
      <c r="C273" s="2">
        <v>2017</v>
      </c>
      <c r="D273" s="3">
        <v>0</v>
      </c>
      <c r="E273" s="4">
        <v>1</v>
      </c>
      <c r="F273" s="122"/>
      <c r="G273" s="125"/>
      <c r="H273" s="122"/>
      <c r="I273" s="125"/>
    </row>
    <row r="274" spans="2:9" ht="15.75" hidden="1" thickBot="1" x14ac:dyDescent="0.3">
      <c r="B274" s="143"/>
      <c r="C274" s="12">
        <v>2018</v>
      </c>
      <c r="D274" s="3">
        <v>0</v>
      </c>
      <c r="E274" s="6">
        <v>0</v>
      </c>
      <c r="F274" s="122"/>
      <c r="G274" s="125"/>
      <c r="H274" s="122"/>
      <c r="I274" s="125"/>
    </row>
    <row r="275" spans="2:9" ht="15.75" hidden="1" thickTop="1" x14ac:dyDescent="0.25">
      <c r="B275" s="143"/>
      <c r="C275" s="31" t="s">
        <v>5</v>
      </c>
      <c r="D275" s="14">
        <f>SUM(D264:D274)</f>
        <v>0</v>
      </c>
      <c r="E275" s="15">
        <f>SUM(E264:E274)</f>
        <v>8</v>
      </c>
      <c r="F275" s="122"/>
      <c r="G275" s="125"/>
      <c r="H275" s="122"/>
      <c r="I275" s="125"/>
    </row>
    <row r="276" spans="2:9" ht="15.75" hidden="1" thickBot="1" x14ac:dyDescent="0.3">
      <c r="B276" s="43" t="s">
        <v>36</v>
      </c>
      <c r="C276" s="32">
        <f>(D275+E275)/2740</f>
        <v>2.9197080291970801E-3</v>
      </c>
      <c r="D276" s="44">
        <f>D275/2740</f>
        <v>0</v>
      </c>
      <c r="E276" s="45">
        <f>E275/2740</f>
        <v>2.9197080291970801E-3</v>
      </c>
      <c r="F276" s="148"/>
      <c r="G276" s="149"/>
      <c r="H276" s="148"/>
      <c r="I276" s="149"/>
    </row>
    <row r="277" spans="2:9" ht="15.75" hidden="1" thickTop="1" x14ac:dyDescent="0.25">
      <c r="B277" s="143" t="s">
        <v>24</v>
      </c>
      <c r="C277" s="2">
        <v>2008</v>
      </c>
      <c r="D277" s="3">
        <v>0</v>
      </c>
      <c r="E277" s="4">
        <v>2</v>
      </c>
      <c r="F277" s="121">
        <v>0</v>
      </c>
      <c r="G277" s="124">
        <v>101</v>
      </c>
      <c r="H277" s="121">
        <f>F277-(D281+D282+D283+D284+D285+D286+D287)</f>
        <v>0</v>
      </c>
      <c r="I277" s="124">
        <f>G277-(E281+E282+E283+E284+E285+E286+E287)</f>
        <v>96</v>
      </c>
    </row>
    <row r="278" spans="2:9" hidden="1" x14ac:dyDescent="0.25">
      <c r="B278" s="143"/>
      <c r="C278" s="2">
        <v>2009</v>
      </c>
      <c r="D278" s="3">
        <v>0</v>
      </c>
      <c r="E278" s="4">
        <v>12</v>
      </c>
      <c r="F278" s="122"/>
      <c r="G278" s="125"/>
      <c r="H278" s="122"/>
      <c r="I278" s="125"/>
    </row>
    <row r="279" spans="2:9" hidden="1" x14ac:dyDescent="0.25">
      <c r="B279" s="143"/>
      <c r="C279" s="2">
        <v>2010</v>
      </c>
      <c r="D279" s="3">
        <v>0</v>
      </c>
      <c r="E279" s="4">
        <v>2</v>
      </c>
      <c r="F279" s="122"/>
      <c r="G279" s="125"/>
      <c r="H279" s="122"/>
      <c r="I279" s="125"/>
    </row>
    <row r="280" spans="2:9" hidden="1" x14ac:dyDescent="0.25">
      <c r="B280" s="143"/>
      <c r="C280" s="2">
        <v>2011</v>
      </c>
      <c r="D280" s="3">
        <v>0</v>
      </c>
      <c r="E280" s="4">
        <v>0</v>
      </c>
      <c r="F280" s="122"/>
      <c r="G280" s="125"/>
      <c r="H280" s="122"/>
      <c r="I280" s="125"/>
    </row>
    <row r="281" spans="2:9" hidden="1" x14ac:dyDescent="0.25">
      <c r="B281" s="143"/>
      <c r="C281" s="2">
        <v>2012</v>
      </c>
      <c r="D281" s="3">
        <v>0</v>
      </c>
      <c r="E281" s="4">
        <v>1</v>
      </c>
      <c r="F281" s="122"/>
      <c r="G281" s="125"/>
      <c r="H281" s="122"/>
      <c r="I281" s="125"/>
    </row>
    <row r="282" spans="2:9" hidden="1" x14ac:dyDescent="0.25">
      <c r="B282" s="143"/>
      <c r="C282" s="2">
        <v>2013</v>
      </c>
      <c r="D282" s="3">
        <v>0</v>
      </c>
      <c r="E282" s="4">
        <v>0</v>
      </c>
      <c r="F282" s="122"/>
      <c r="G282" s="125"/>
      <c r="H282" s="122"/>
      <c r="I282" s="125"/>
    </row>
    <row r="283" spans="2:9" hidden="1" x14ac:dyDescent="0.25">
      <c r="B283" s="143"/>
      <c r="C283" s="2">
        <v>2014</v>
      </c>
      <c r="D283" s="3">
        <v>0</v>
      </c>
      <c r="E283" s="4">
        <v>2</v>
      </c>
      <c r="F283" s="122"/>
      <c r="G283" s="125"/>
      <c r="H283" s="122"/>
      <c r="I283" s="125"/>
    </row>
    <row r="284" spans="2:9" hidden="1" x14ac:dyDescent="0.25">
      <c r="B284" s="143"/>
      <c r="C284" s="2">
        <v>2015</v>
      </c>
      <c r="D284" s="3">
        <v>0</v>
      </c>
      <c r="E284" s="4">
        <v>0</v>
      </c>
      <c r="F284" s="122"/>
      <c r="G284" s="125"/>
      <c r="H284" s="122"/>
      <c r="I284" s="125"/>
    </row>
    <row r="285" spans="2:9" hidden="1" x14ac:dyDescent="0.25">
      <c r="B285" s="143"/>
      <c r="C285" s="2">
        <v>2016</v>
      </c>
      <c r="D285" s="3">
        <v>0</v>
      </c>
      <c r="E285" s="4">
        <v>2</v>
      </c>
      <c r="F285" s="122"/>
      <c r="G285" s="125"/>
      <c r="H285" s="122"/>
      <c r="I285" s="125"/>
    </row>
    <row r="286" spans="2:9" hidden="1" x14ac:dyDescent="0.25">
      <c r="B286" s="143"/>
      <c r="C286" s="2">
        <v>2017</v>
      </c>
      <c r="D286" s="3">
        <v>0</v>
      </c>
      <c r="E286" s="4">
        <v>0</v>
      </c>
      <c r="F286" s="122"/>
      <c r="G286" s="125"/>
      <c r="H286" s="122"/>
      <c r="I286" s="125"/>
    </row>
    <row r="287" spans="2:9" ht="15.75" hidden="1" thickBot="1" x14ac:dyDescent="0.3">
      <c r="B287" s="143"/>
      <c r="C287" s="12">
        <v>2018</v>
      </c>
      <c r="D287" s="3">
        <v>0</v>
      </c>
      <c r="E287" s="6">
        <v>0</v>
      </c>
      <c r="F287" s="122"/>
      <c r="G287" s="125"/>
      <c r="H287" s="122"/>
      <c r="I287" s="125"/>
    </row>
    <row r="288" spans="2:9" ht="15.75" hidden="1" thickTop="1" x14ac:dyDescent="0.25">
      <c r="B288" s="143"/>
      <c r="C288" s="31" t="s">
        <v>5</v>
      </c>
      <c r="D288" s="14">
        <f>SUM(D277:D287)</f>
        <v>0</v>
      </c>
      <c r="E288" s="15">
        <f>SUM(E277:E287)</f>
        <v>21</v>
      </c>
      <c r="F288" s="122"/>
      <c r="G288" s="125"/>
      <c r="H288" s="122"/>
      <c r="I288" s="125"/>
    </row>
    <row r="289" spans="2:9" ht="15.75" hidden="1" thickBot="1" x14ac:dyDescent="0.3">
      <c r="B289" s="43" t="s">
        <v>36</v>
      </c>
      <c r="C289" s="32">
        <f>(D288+E288)/2740</f>
        <v>7.6642335766423358E-3</v>
      </c>
      <c r="D289" s="44">
        <f>D288/2740</f>
        <v>0</v>
      </c>
      <c r="E289" s="45">
        <f>E288/2740</f>
        <v>7.6642335766423358E-3</v>
      </c>
      <c r="F289" s="148"/>
      <c r="G289" s="149"/>
      <c r="H289" s="148"/>
      <c r="I289" s="149"/>
    </row>
    <row r="290" spans="2:9" ht="15.75" hidden="1" thickTop="1" x14ac:dyDescent="0.25">
      <c r="B290" s="142" t="s">
        <v>27</v>
      </c>
      <c r="C290" s="2">
        <v>2008</v>
      </c>
      <c r="D290" s="3">
        <v>0</v>
      </c>
      <c r="E290" s="3">
        <v>0</v>
      </c>
      <c r="F290" s="121">
        <v>0</v>
      </c>
      <c r="G290" s="124">
        <v>45</v>
      </c>
      <c r="H290" s="121">
        <f>F290-(D294+D295+D296+D297+D298+D299+D300)</f>
        <v>0</v>
      </c>
      <c r="I290" s="124">
        <f>G290-(E294+E295+E296+E297+E298+E299+E300)</f>
        <v>45</v>
      </c>
    </row>
    <row r="291" spans="2:9" hidden="1" x14ac:dyDescent="0.25">
      <c r="B291" s="143"/>
      <c r="C291" s="2">
        <v>2009</v>
      </c>
      <c r="D291" s="3">
        <v>0</v>
      </c>
      <c r="E291" s="3">
        <v>0</v>
      </c>
      <c r="F291" s="122"/>
      <c r="G291" s="125"/>
      <c r="H291" s="122"/>
      <c r="I291" s="125"/>
    </row>
    <row r="292" spans="2:9" hidden="1" x14ac:dyDescent="0.25">
      <c r="B292" s="143"/>
      <c r="C292" s="2">
        <v>2010</v>
      </c>
      <c r="D292" s="3">
        <v>0</v>
      </c>
      <c r="E292" s="3">
        <v>0</v>
      </c>
      <c r="F292" s="122"/>
      <c r="G292" s="125"/>
      <c r="H292" s="122"/>
      <c r="I292" s="125"/>
    </row>
    <row r="293" spans="2:9" hidden="1" x14ac:dyDescent="0.25">
      <c r="B293" s="143"/>
      <c r="C293" s="2">
        <v>2011</v>
      </c>
      <c r="D293" s="3">
        <v>0</v>
      </c>
      <c r="E293" s="3">
        <v>0</v>
      </c>
      <c r="F293" s="122"/>
      <c r="G293" s="125"/>
      <c r="H293" s="122"/>
      <c r="I293" s="125"/>
    </row>
    <row r="294" spans="2:9" hidden="1" x14ac:dyDescent="0.25">
      <c r="B294" s="143"/>
      <c r="C294" s="2">
        <v>2012</v>
      </c>
      <c r="D294" s="3">
        <v>0</v>
      </c>
      <c r="E294" s="3">
        <v>0</v>
      </c>
      <c r="F294" s="122"/>
      <c r="G294" s="125"/>
      <c r="H294" s="122"/>
      <c r="I294" s="125"/>
    </row>
    <row r="295" spans="2:9" hidden="1" x14ac:dyDescent="0.25">
      <c r="B295" s="143"/>
      <c r="C295" s="2">
        <v>2013</v>
      </c>
      <c r="D295" s="3">
        <v>0</v>
      </c>
      <c r="E295" s="3">
        <v>0</v>
      </c>
      <c r="F295" s="122"/>
      <c r="G295" s="125"/>
      <c r="H295" s="122"/>
      <c r="I295" s="125"/>
    </row>
    <row r="296" spans="2:9" hidden="1" x14ac:dyDescent="0.25">
      <c r="B296" s="143"/>
      <c r="C296" s="2">
        <v>2014</v>
      </c>
      <c r="D296" s="3">
        <v>0</v>
      </c>
      <c r="E296" s="3">
        <v>0</v>
      </c>
      <c r="F296" s="122"/>
      <c r="G296" s="125"/>
      <c r="H296" s="122"/>
      <c r="I296" s="125"/>
    </row>
    <row r="297" spans="2:9" hidden="1" x14ac:dyDescent="0.25">
      <c r="B297" s="143"/>
      <c r="C297" s="2">
        <v>2015</v>
      </c>
      <c r="D297" s="3">
        <v>0</v>
      </c>
      <c r="E297" s="3">
        <v>0</v>
      </c>
      <c r="F297" s="122"/>
      <c r="G297" s="125"/>
      <c r="H297" s="122"/>
      <c r="I297" s="125"/>
    </row>
    <row r="298" spans="2:9" hidden="1" x14ac:dyDescent="0.25">
      <c r="B298" s="143"/>
      <c r="C298" s="2">
        <v>2016</v>
      </c>
      <c r="D298" s="3">
        <v>0</v>
      </c>
      <c r="E298" s="3">
        <v>0</v>
      </c>
      <c r="F298" s="122"/>
      <c r="G298" s="125"/>
      <c r="H298" s="122"/>
      <c r="I298" s="125"/>
    </row>
    <row r="299" spans="2:9" hidden="1" x14ac:dyDescent="0.25">
      <c r="B299" s="143"/>
      <c r="C299" s="2">
        <v>2017</v>
      </c>
      <c r="D299" s="3">
        <v>0</v>
      </c>
      <c r="E299" s="3">
        <v>0</v>
      </c>
      <c r="F299" s="122"/>
      <c r="G299" s="125"/>
      <c r="H299" s="122"/>
      <c r="I299" s="125"/>
    </row>
    <row r="300" spans="2:9" ht="15.75" hidden="1" thickBot="1" x14ac:dyDescent="0.3">
      <c r="B300" s="143"/>
      <c r="C300" s="12">
        <v>2018</v>
      </c>
      <c r="D300" s="3">
        <v>0</v>
      </c>
      <c r="E300" s="3">
        <v>0</v>
      </c>
      <c r="F300" s="122"/>
      <c r="G300" s="125"/>
      <c r="H300" s="122"/>
      <c r="I300" s="125"/>
    </row>
    <row r="301" spans="2:9" ht="15.75" hidden="1" thickTop="1" x14ac:dyDescent="0.25">
      <c r="B301" s="143"/>
      <c r="C301" s="31" t="s">
        <v>5</v>
      </c>
      <c r="D301" s="99">
        <f>SUM(D290:D300)</f>
        <v>0</v>
      </c>
      <c r="E301" s="100">
        <f>SUM(E290:E300)</f>
        <v>0</v>
      </c>
      <c r="F301" s="122"/>
      <c r="G301" s="125"/>
      <c r="H301" s="122"/>
      <c r="I301" s="125"/>
    </row>
    <row r="302" spans="2:9" ht="15.75" hidden="1" thickBot="1" x14ac:dyDescent="0.3">
      <c r="B302" s="43" t="s">
        <v>36</v>
      </c>
      <c r="C302" s="32">
        <f>(D301+E301)/2740</f>
        <v>0</v>
      </c>
      <c r="D302" s="47">
        <f>D301/2740</f>
        <v>0</v>
      </c>
      <c r="E302" s="48">
        <f>E301/2740</f>
        <v>0</v>
      </c>
      <c r="F302" s="148"/>
      <c r="G302" s="149"/>
      <c r="H302" s="148"/>
      <c r="I302" s="149"/>
    </row>
    <row r="303" spans="2:9" ht="15.75" hidden="1" thickTop="1" x14ac:dyDescent="0.25">
      <c r="B303" s="133" t="s">
        <v>57</v>
      </c>
      <c r="C303" s="2">
        <v>2008</v>
      </c>
      <c r="D303" s="49">
        <f t="shared" ref="D303:E313" si="1">D290+D277+D264+D251+D238+D225+D212+D199+D186+D173+D160+D147+D134+D121+D108+D95+D82+D69+D56+D43</f>
        <v>250</v>
      </c>
      <c r="E303" s="50">
        <f t="shared" si="1"/>
        <v>209</v>
      </c>
      <c r="F303" s="121">
        <f>SUM(F43:F301)</f>
        <v>8726</v>
      </c>
      <c r="G303" s="124">
        <f>SUM(G43:G301)</f>
        <v>7010</v>
      </c>
      <c r="H303" s="127">
        <f>SUM(H43:H301)</f>
        <v>7648</v>
      </c>
      <c r="I303" s="130">
        <f>SUM(I43:I301)</f>
        <v>6346</v>
      </c>
    </row>
    <row r="304" spans="2:9" hidden="1" x14ac:dyDescent="0.25">
      <c r="B304" s="134"/>
      <c r="C304" s="2">
        <v>2009</v>
      </c>
      <c r="D304" s="51">
        <f t="shared" si="1"/>
        <v>100</v>
      </c>
      <c r="E304" s="52">
        <f t="shared" si="1"/>
        <v>108</v>
      </c>
      <c r="F304" s="122"/>
      <c r="G304" s="125"/>
      <c r="H304" s="128"/>
      <c r="I304" s="131"/>
    </row>
    <row r="305" spans="2:9" hidden="1" x14ac:dyDescent="0.25">
      <c r="B305" s="134"/>
      <c r="C305" s="2">
        <v>2010</v>
      </c>
      <c r="D305" s="51">
        <f t="shared" si="1"/>
        <v>72</v>
      </c>
      <c r="E305" s="52">
        <f t="shared" si="1"/>
        <v>63</v>
      </c>
      <c r="F305" s="122"/>
      <c r="G305" s="125"/>
      <c r="H305" s="128"/>
      <c r="I305" s="131"/>
    </row>
    <row r="306" spans="2:9" hidden="1" x14ac:dyDescent="0.25">
      <c r="B306" s="134"/>
      <c r="C306" s="2">
        <v>2011</v>
      </c>
      <c r="D306" s="51">
        <f t="shared" si="1"/>
        <v>108</v>
      </c>
      <c r="E306" s="52">
        <f t="shared" si="1"/>
        <v>88</v>
      </c>
      <c r="F306" s="122"/>
      <c r="G306" s="125"/>
      <c r="H306" s="128"/>
      <c r="I306" s="131"/>
    </row>
    <row r="307" spans="2:9" hidden="1" x14ac:dyDescent="0.25">
      <c r="B307" s="134"/>
      <c r="C307" s="2">
        <v>2012</v>
      </c>
      <c r="D307" s="51">
        <f t="shared" si="1"/>
        <v>92</v>
      </c>
      <c r="E307" s="52">
        <f t="shared" si="1"/>
        <v>39</v>
      </c>
      <c r="F307" s="122"/>
      <c r="G307" s="125"/>
      <c r="H307" s="128"/>
      <c r="I307" s="131"/>
    </row>
    <row r="308" spans="2:9" hidden="1" x14ac:dyDescent="0.25">
      <c r="B308" s="134"/>
      <c r="C308" s="2">
        <v>2013</v>
      </c>
      <c r="D308" s="51">
        <f t="shared" si="1"/>
        <v>178</v>
      </c>
      <c r="E308" s="52">
        <f t="shared" si="1"/>
        <v>33</v>
      </c>
      <c r="F308" s="122"/>
      <c r="G308" s="125"/>
      <c r="H308" s="128"/>
      <c r="I308" s="131"/>
    </row>
    <row r="309" spans="2:9" hidden="1" x14ac:dyDescent="0.25">
      <c r="B309" s="134"/>
      <c r="C309" s="2">
        <v>2014</v>
      </c>
      <c r="D309" s="51">
        <f t="shared" si="1"/>
        <v>128</v>
      </c>
      <c r="E309" s="52">
        <f t="shared" si="1"/>
        <v>93</v>
      </c>
      <c r="F309" s="122"/>
      <c r="G309" s="125"/>
      <c r="H309" s="128"/>
      <c r="I309" s="131"/>
    </row>
    <row r="310" spans="2:9" hidden="1" x14ac:dyDescent="0.25">
      <c r="B310" s="134"/>
      <c r="C310" s="2">
        <v>2015</v>
      </c>
      <c r="D310" s="51">
        <f t="shared" si="1"/>
        <v>149</v>
      </c>
      <c r="E310" s="52">
        <f t="shared" si="1"/>
        <v>103</v>
      </c>
      <c r="F310" s="122"/>
      <c r="G310" s="125"/>
      <c r="H310" s="128"/>
      <c r="I310" s="131"/>
    </row>
    <row r="311" spans="2:9" hidden="1" x14ac:dyDescent="0.25">
      <c r="B311" s="134"/>
      <c r="C311" s="2">
        <v>2016</v>
      </c>
      <c r="D311" s="51">
        <f t="shared" si="1"/>
        <v>196</v>
      </c>
      <c r="E311" s="52">
        <f t="shared" si="1"/>
        <v>120</v>
      </c>
      <c r="F311" s="122"/>
      <c r="G311" s="125"/>
      <c r="H311" s="128"/>
      <c r="I311" s="131"/>
    </row>
    <row r="312" spans="2:9" hidden="1" x14ac:dyDescent="0.25">
      <c r="B312" s="134"/>
      <c r="C312" s="2">
        <v>2017</v>
      </c>
      <c r="D312" s="51">
        <f t="shared" si="1"/>
        <v>177</v>
      </c>
      <c r="E312" s="52">
        <f t="shared" si="1"/>
        <v>132</v>
      </c>
      <c r="F312" s="122"/>
      <c r="G312" s="125"/>
      <c r="H312" s="128"/>
      <c r="I312" s="131"/>
    </row>
    <row r="313" spans="2:9" ht="15.75" hidden="1" thickBot="1" x14ac:dyDescent="0.3">
      <c r="B313" s="135"/>
      <c r="C313" s="12">
        <v>2018</v>
      </c>
      <c r="D313" s="53">
        <f t="shared" si="1"/>
        <v>158</v>
      </c>
      <c r="E313" s="54">
        <f t="shared" si="1"/>
        <v>144</v>
      </c>
      <c r="F313" s="122"/>
      <c r="G313" s="125"/>
      <c r="H313" s="128"/>
      <c r="I313" s="131"/>
    </row>
    <row r="314" spans="2:9" ht="15.75" hidden="1" thickTop="1" x14ac:dyDescent="0.25">
      <c r="B314" s="55" t="s">
        <v>34</v>
      </c>
      <c r="C314" s="42">
        <f>D314+E314</f>
        <v>2740</v>
      </c>
      <c r="D314" s="40">
        <f>D301+D288+D275+D262+D249+D236+D223+D210+D197+D184+D171+D158+D145+D132+D119+D106+D93+D80+D67+D54</f>
        <v>1608</v>
      </c>
      <c r="E314" s="41">
        <f>E301+E288+E275+E262+E249+E236+E223+E210+E197+E184+E171+E158+E145+E132+E119+E106+E93+E80+E67+E54</f>
        <v>1132</v>
      </c>
      <c r="F314" s="123"/>
      <c r="G314" s="126"/>
      <c r="H314" s="129"/>
      <c r="I314" s="132"/>
    </row>
    <row r="315" spans="2:9" ht="15.75" hidden="1" thickBot="1" x14ac:dyDescent="0.3">
      <c r="B315" s="8" t="s">
        <v>35</v>
      </c>
      <c r="C315" s="32">
        <f>C314/C314</f>
        <v>1</v>
      </c>
      <c r="D315" s="34">
        <f>D314/C314</f>
        <v>0.58686131386861318</v>
      </c>
      <c r="E315" s="35">
        <f>E314/C314</f>
        <v>0.41313868613138688</v>
      </c>
      <c r="F315" s="32">
        <f>F303/(F303+G303)</f>
        <v>0.55452465683782415</v>
      </c>
      <c r="G315" s="35">
        <f>G303/(F303+G303)</f>
        <v>0.44547534316217591</v>
      </c>
      <c r="H315" s="32">
        <f>H303/(H303+I303)</f>
        <v>0.54651993711590685</v>
      </c>
      <c r="I315" s="35">
        <f>I303/(H303+I303)</f>
        <v>0.4534800628840932</v>
      </c>
    </row>
    <row r="316" spans="2:9" ht="15.75" hidden="1" thickTop="1" x14ac:dyDescent="0.25"/>
    <row r="317" spans="2:9" ht="15.75" hidden="1" x14ac:dyDescent="0.25">
      <c r="B317" s="107" t="s">
        <v>77</v>
      </c>
      <c r="C317" s="108"/>
      <c r="D317" s="108"/>
      <c r="E317" s="108"/>
    </row>
    <row r="318" spans="2:9" ht="15.75" hidden="1" x14ac:dyDescent="0.25">
      <c r="B318" s="108" t="s">
        <v>72</v>
      </c>
      <c r="C318" s="109">
        <f>C314/11</f>
        <v>249.09090909090909</v>
      </c>
      <c r="D318" s="109"/>
      <c r="E318" s="109"/>
    </row>
    <row r="319" spans="2:9" ht="15.75" hidden="1" x14ac:dyDescent="0.25">
      <c r="B319" s="108" t="s">
        <v>75</v>
      </c>
      <c r="C319" s="109">
        <f>C318*20</f>
        <v>4981.818181818182</v>
      </c>
      <c r="D319" s="109">
        <f>C319*D315</f>
        <v>2923.636363636364</v>
      </c>
      <c r="E319" s="109">
        <f>C319*E315</f>
        <v>2058.1818181818185</v>
      </c>
    </row>
    <row r="320" spans="2:9" ht="15.75" hidden="1" x14ac:dyDescent="0.25">
      <c r="B320" s="108" t="s">
        <v>93</v>
      </c>
      <c r="C320" s="108">
        <v>3536</v>
      </c>
      <c r="D320" s="109">
        <f>C320*D315</f>
        <v>2075.1416058394161</v>
      </c>
      <c r="E320" s="109">
        <f>C320*E315</f>
        <v>1460.8583941605841</v>
      </c>
    </row>
  </sheetData>
  <mergeCells count="123">
    <mergeCell ref="H212:H224"/>
    <mergeCell ref="I212:I224"/>
    <mergeCell ref="F225:F237"/>
    <mergeCell ref="G225:G237"/>
    <mergeCell ref="H225:H237"/>
    <mergeCell ref="I225:I237"/>
    <mergeCell ref="H264:H276"/>
    <mergeCell ref="I264:I276"/>
    <mergeCell ref="F290:F302"/>
    <mergeCell ref="G290:G302"/>
    <mergeCell ref="H290:H302"/>
    <mergeCell ref="I290:I302"/>
    <mergeCell ref="F238:F250"/>
    <mergeCell ref="G238:G250"/>
    <mergeCell ref="H238:H250"/>
    <mergeCell ref="I238:I250"/>
    <mergeCell ref="F251:F263"/>
    <mergeCell ref="G251:G263"/>
    <mergeCell ref="H251:H263"/>
    <mergeCell ref="I251:I263"/>
    <mergeCell ref="H277:H289"/>
    <mergeCell ref="I277:I289"/>
    <mergeCell ref="H186:H198"/>
    <mergeCell ref="I186:I198"/>
    <mergeCell ref="H199:H211"/>
    <mergeCell ref="I199:I211"/>
    <mergeCell ref="H147:H159"/>
    <mergeCell ref="I147:I159"/>
    <mergeCell ref="H160:H172"/>
    <mergeCell ref="I160:I172"/>
    <mergeCell ref="H173:H185"/>
    <mergeCell ref="I173:I185"/>
    <mergeCell ref="H108:H120"/>
    <mergeCell ref="I108:I120"/>
    <mergeCell ref="H121:H133"/>
    <mergeCell ref="I121:I133"/>
    <mergeCell ref="H134:H146"/>
    <mergeCell ref="I134:I146"/>
    <mergeCell ref="H69:H81"/>
    <mergeCell ref="I69:I81"/>
    <mergeCell ref="H82:H94"/>
    <mergeCell ref="I82:I94"/>
    <mergeCell ref="H95:H107"/>
    <mergeCell ref="I95:I107"/>
    <mergeCell ref="B264:B275"/>
    <mergeCell ref="B277:B288"/>
    <mergeCell ref="F264:F276"/>
    <mergeCell ref="G264:G276"/>
    <mergeCell ref="F277:F289"/>
    <mergeCell ref="G277:G289"/>
    <mergeCell ref="B173:B184"/>
    <mergeCell ref="B199:B210"/>
    <mergeCell ref="F173:F185"/>
    <mergeCell ref="G173:G185"/>
    <mergeCell ref="F186:F198"/>
    <mergeCell ref="G186:G198"/>
    <mergeCell ref="F199:F211"/>
    <mergeCell ref="G199:G211"/>
    <mergeCell ref="F212:F224"/>
    <mergeCell ref="G212:G224"/>
    <mergeCell ref="B147:B158"/>
    <mergeCell ref="B160:B171"/>
    <mergeCell ref="F147:F159"/>
    <mergeCell ref="G147:G159"/>
    <mergeCell ref="F160:F172"/>
    <mergeCell ref="G160:G172"/>
    <mergeCell ref="B121:B132"/>
    <mergeCell ref="B134:B145"/>
    <mergeCell ref="F121:F133"/>
    <mergeCell ref="G121:G133"/>
    <mergeCell ref="F134:F146"/>
    <mergeCell ref="G134:G146"/>
    <mergeCell ref="F3:G3"/>
    <mergeCell ref="C3:E3"/>
    <mergeCell ref="B6:B17"/>
    <mergeCell ref="B95:B106"/>
    <mergeCell ref="B108:B119"/>
    <mergeCell ref="F95:F107"/>
    <mergeCell ref="G95:G107"/>
    <mergeCell ref="F108:F120"/>
    <mergeCell ref="G108:G120"/>
    <mergeCell ref="B69:B80"/>
    <mergeCell ref="B82:B93"/>
    <mergeCell ref="F69:F81"/>
    <mergeCell ref="G69:G81"/>
    <mergeCell ref="F82:F94"/>
    <mergeCell ref="G82:G94"/>
    <mergeCell ref="I6:I18"/>
    <mergeCell ref="F19:F31"/>
    <mergeCell ref="G19:G31"/>
    <mergeCell ref="H19:H31"/>
    <mergeCell ref="I19:I31"/>
    <mergeCell ref="B19:B30"/>
    <mergeCell ref="B43:B54"/>
    <mergeCell ref="B56:B67"/>
    <mergeCell ref="F43:F55"/>
    <mergeCell ref="G43:G55"/>
    <mergeCell ref="F56:F68"/>
    <mergeCell ref="G56:G68"/>
    <mergeCell ref="F303:F314"/>
    <mergeCell ref="G303:G314"/>
    <mergeCell ref="H303:H314"/>
    <mergeCell ref="I303:I314"/>
    <mergeCell ref="B303:B313"/>
    <mergeCell ref="B2:I2"/>
    <mergeCell ref="H3:I3"/>
    <mergeCell ref="B290:B301"/>
    <mergeCell ref="B186:B197"/>
    <mergeCell ref="B212:B223"/>
    <mergeCell ref="B225:B236"/>
    <mergeCell ref="B238:B249"/>
    <mergeCell ref="B251:B262"/>
    <mergeCell ref="H41:I41"/>
    <mergeCell ref="B40:I40"/>
    <mergeCell ref="C41:E41"/>
    <mergeCell ref="F41:G41"/>
    <mergeCell ref="H43:H55"/>
    <mergeCell ref="I43:I55"/>
    <mergeCell ref="H56:H68"/>
    <mergeCell ref="I56:I68"/>
    <mergeCell ref="F6:F18"/>
    <mergeCell ref="G6:G18"/>
    <mergeCell ref="H6:H18"/>
  </mergeCells>
  <pageMargins left="0.7" right="0.7" top="0.75" bottom="0.75" header="0.3" footer="0.3"/>
  <pageSetup scale="94" orientation="portrait" r:id="rId1"/>
  <headerFooter>
    <oddHeader>&amp;CSnohomish County Rural Lands Capacity Analysis - Preliminary Results</oddHeader>
    <oddFooter>&amp;LWRIA 8 WREC&amp;R6/20/19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BreakPreview" zoomScale="60" zoomScaleNormal="100" workbookViewId="0">
      <selection activeCell="A6" sqref="A6"/>
    </sheetView>
  </sheetViews>
  <sheetFormatPr defaultRowHeight="15" x14ac:dyDescent="0.25"/>
  <cols>
    <col min="1" max="1" width="81" customWidth="1"/>
    <col min="2" max="2" width="1.85546875" customWidth="1"/>
    <col min="3" max="3" width="29.5703125" customWidth="1"/>
  </cols>
  <sheetData>
    <row r="1" spans="1:3" ht="37.5" x14ac:dyDescent="0.3">
      <c r="A1" s="67" t="s">
        <v>37</v>
      </c>
      <c r="B1" s="68"/>
      <c r="C1" s="69" t="s">
        <v>63</v>
      </c>
    </row>
    <row r="2" spans="1:3" ht="8.4499999999999993" customHeight="1" x14ac:dyDescent="0.25">
      <c r="A2" s="70"/>
      <c r="B2" s="71"/>
      <c r="C2" s="72"/>
    </row>
    <row r="3" spans="1:3" ht="36.6" customHeight="1" x14ac:dyDescent="0.25">
      <c r="A3" s="70" t="s">
        <v>39</v>
      </c>
      <c r="B3" s="73"/>
      <c r="C3" s="74" t="s">
        <v>42</v>
      </c>
    </row>
    <row r="4" spans="1:3" ht="33" customHeight="1" x14ac:dyDescent="0.25">
      <c r="A4" s="70" t="s">
        <v>38</v>
      </c>
      <c r="B4" s="71"/>
      <c r="C4" s="74" t="s">
        <v>43</v>
      </c>
    </row>
    <row r="5" spans="1:3" ht="30" x14ac:dyDescent="0.25">
      <c r="A5" s="70" t="s">
        <v>40</v>
      </c>
      <c r="B5" s="75"/>
      <c r="C5" s="74" t="s">
        <v>45</v>
      </c>
    </row>
    <row r="6" spans="1:3" ht="60" x14ac:dyDescent="0.25">
      <c r="A6" s="70" t="s">
        <v>65</v>
      </c>
      <c r="B6" s="76"/>
      <c r="C6" s="74" t="s">
        <v>45</v>
      </c>
    </row>
    <row r="7" spans="1:3" x14ac:dyDescent="0.25">
      <c r="A7" s="70"/>
      <c r="B7" s="71"/>
      <c r="C7" s="74"/>
    </row>
    <row r="8" spans="1:3" x14ac:dyDescent="0.25">
      <c r="A8" s="77" t="s">
        <v>66</v>
      </c>
      <c r="B8" s="78"/>
      <c r="C8" s="74"/>
    </row>
    <row r="9" spans="1:3" x14ac:dyDescent="0.25">
      <c r="A9" s="70" t="s">
        <v>41</v>
      </c>
      <c r="B9" s="73"/>
      <c r="C9" s="74" t="s">
        <v>55</v>
      </c>
    </row>
    <row r="10" spans="1:3" ht="30" x14ac:dyDescent="0.25">
      <c r="A10" s="70" t="s">
        <v>46</v>
      </c>
      <c r="B10" s="73"/>
      <c r="C10" s="74" t="s">
        <v>55</v>
      </c>
    </row>
    <row r="11" spans="1:3" ht="45" x14ac:dyDescent="0.25">
      <c r="A11" s="70" t="s">
        <v>61</v>
      </c>
      <c r="B11" s="73"/>
      <c r="C11" s="74" t="s">
        <v>55</v>
      </c>
    </row>
    <row r="12" spans="1:3" ht="37.5" customHeight="1" x14ac:dyDescent="0.25">
      <c r="A12" s="70" t="s">
        <v>64</v>
      </c>
      <c r="B12" s="73"/>
      <c r="C12" s="74" t="s">
        <v>55</v>
      </c>
    </row>
    <row r="13" spans="1:3" ht="19.5" customHeight="1" x14ac:dyDescent="0.25">
      <c r="A13" s="70"/>
      <c r="B13" s="71"/>
      <c r="C13" s="74"/>
    </row>
    <row r="14" spans="1:3" ht="19.5" customHeight="1" x14ac:dyDescent="0.25">
      <c r="A14" s="77" t="s">
        <v>78</v>
      </c>
      <c r="B14" s="78"/>
      <c r="C14" s="74"/>
    </row>
    <row r="15" spans="1:3" ht="77.099999999999994" customHeight="1" x14ac:dyDescent="0.25">
      <c r="A15" s="98" t="s">
        <v>50</v>
      </c>
      <c r="B15" s="71"/>
      <c r="C15" s="74" t="s">
        <v>94</v>
      </c>
    </row>
    <row r="16" spans="1:3" ht="60.75" customHeight="1" x14ac:dyDescent="0.25">
      <c r="A16" s="70" t="s">
        <v>49</v>
      </c>
      <c r="B16" s="73"/>
      <c r="C16" s="74" t="s">
        <v>44</v>
      </c>
    </row>
    <row r="17" spans="1:3" x14ac:dyDescent="0.25">
      <c r="A17" s="70"/>
      <c r="B17" s="71"/>
      <c r="C17" s="74"/>
    </row>
    <row r="18" spans="1:3" x14ac:dyDescent="0.25">
      <c r="A18" s="77" t="s">
        <v>79</v>
      </c>
      <c r="B18" s="78"/>
      <c r="C18" s="72"/>
    </row>
    <row r="19" spans="1:3" ht="57.95" customHeight="1" x14ac:dyDescent="0.25">
      <c r="A19" s="98" t="s">
        <v>51</v>
      </c>
      <c r="B19" s="75"/>
      <c r="C19" s="74" t="s">
        <v>54</v>
      </c>
    </row>
    <row r="20" spans="1:3" ht="30" x14ac:dyDescent="0.25">
      <c r="A20" s="70" t="s">
        <v>53</v>
      </c>
      <c r="B20" s="73"/>
      <c r="C20" s="74" t="s">
        <v>52</v>
      </c>
    </row>
    <row r="21" spans="1:3" ht="62.1" customHeight="1" x14ac:dyDescent="0.25">
      <c r="A21" s="70" t="s">
        <v>56</v>
      </c>
      <c r="B21" s="76"/>
      <c r="C21" s="79" t="s">
        <v>62</v>
      </c>
    </row>
    <row r="22" spans="1:3" x14ac:dyDescent="0.25">
      <c r="A22" s="46"/>
      <c r="B22" s="46"/>
      <c r="C22" s="46"/>
    </row>
    <row r="23" spans="1:3" x14ac:dyDescent="0.25">
      <c r="A23" s="46"/>
      <c r="B23" s="46"/>
      <c r="C23" s="46"/>
    </row>
    <row r="24" spans="1:3" x14ac:dyDescent="0.25">
      <c r="A24" s="46"/>
      <c r="B24" s="46"/>
      <c r="C24" s="46"/>
    </row>
    <row r="25" spans="1:3" x14ac:dyDescent="0.25">
      <c r="A25" s="46"/>
      <c r="B25" s="46"/>
    </row>
    <row r="26" spans="1:3" x14ac:dyDescent="0.25">
      <c r="A26" s="46"/>
      <c r="B26" s="46"/>
    </row>
    <row r="27" spans="1:3" x14ac:dyDescent="0.25">
      <c r="A27" s="46"/>
      <c r="B27" s="46"/>
    </row>
    <row r="28" spans="1:3" x14ac:dyDescent="0.25">
      <c r="A28" s="46"/>
      <c r="B28" s="46"/>
    </row>
    <row r="29" spans="1:3" x14ac:dyDescent="0.25">
      <c r="A29" s="46"/>
      <c r="B29" s="46"/>
    </row>
    <row r="30" spans="1:3" x14ac:dyDescent="0.25">
      <c r="A30" s="46"/>
      <c r="B30" s="46"/>
    </row>
    <row r="31" spans="1:3" x14ac:dyDescent="0.25">
      <c r="A31" s="46"/>
      <c r="B31" s="46"/>
    </row>
    <row r="32" spans="1:3" x14ac:dyDescent="0.25">
      <c r="A32" s="46"/>
      <c r="B32" s="46"/>
    </row>
  </sheetData>
  <pageMargins left="0.7" right="0.7" top="0.75" bottom="0.75" header="0.3" footer="0.3"/>
  <pageSetup orientation="landscape" r:id="rId1"/>
  <headerFooter>
    <oddHeader>&amp;CSnohomish County Rural Lands Capacity Analysis - Preliminary Results</oddHeader>
    <oddFooter>&amp;LWRIA 8 WREC&amp;R6/20/19</oddFooter>
  </headerFooter>
  <rowBreaks count="1" manualBreakCount="1">
    <brk id="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BreakPreview" zoomScale="60" zoomScaleNormal="91" workbookViewId="0">
      <selection activeCell="R2" sqref="R2"/>
    </sheetView>
  </sheetViews>
  <sheetFormatPr defaultRowHeight="15" x14ac:dyDescent="0.25"/>
  <cols>
    <col min="1" max="1" width="2.42578125" customWidth="1"/>
    <col min="2" max="3" width="12.42578125" customWidth="1"/>
    <col min="4" max="4" width="16.85546875" customWidth="1"/>
    <col min="5" max="5" width="19.42578125" customWidth="1"/>
    <col min="6" max="6" width="17.5703125" customWidth="1"/>
    <col min="7" max="7" width="17.42578125" customWidth="1"/>
    <col min="8" max="8" width="13" customWidth="1"/>
    <col min="9" max="9" width="12.140625" customWidth="1"/>
    <col min="10" max="10" width="13.5703125" customWidth="1"/>
  </cols>
  <sheetData>
    <row r="1" spans="1:10" ht="73.5" customHeight="1" thickTop="1" x14ac:dyDescent="0.35">
      <c r="B1" s="163" t="s">
        <v>87</v>
      </c>
      <c r="C1" s="164"/>
      <c r="D1" s="165"/>
      <c r="E1" s="159" t="s">
        <v>80</v>
      </c>
      <c r="F1" s="161" t="s">
        <v>89</v>
      </c>
      <c r="G1" s="161"/>
      <c r="H1" s="159" t="s">
        <v>81</v>
      </c>
      <c r="I1" s="159"/>
      <c r="J1" s="162"/>
    </row>
    <row r="2" spans="1:10" ht="92.25" customHeight="1" thickBot="1" x14ac:dyDescent="0.4">
      <c r="A2" s="46"/>
      <c r="B2" s="106">
        <v>2011</v>
      </c>
      <c r="C2" s="103">
        <v>2035</v>
      </c>
      <c r="D2" s="62" t="s">
        <v>88</v>
      </c>
      <c r="E2" s="160"/>
      <c r="F2" s="60" t="s">
        <v>90</v>
      </c>
      <c r="G2" s="60" t="s">
        <v>91</v>
      </c>
      <c r="H2" s="61" t="s">
        <v>58</v>
      </c>
      <c r="I2" s="62" t="s">
        <v>59</v>
      </c>
      <c r="J2" s="63" t="s">
        <v>60</v>
      </c>
    </row>
    <row r="3" spans="1:10" ht="35.25" customHeight="1" thickTop="1" thickBot="1" x14ac:dyDescent="0.3">
      <c r="B3" s="105">
        <v>717000</v>
      </c>
      <c r="C3" s="104">
        <v>955257</v>
      </c>
      <c r="D3" s="101">
        <f>(C3-B3)/24</f>
        <v>9927.375</v>
      </c>
      <c r="E3" s="101">
        <f>D3*20</f>
        <v>198547.5</v>
      </c>
      <c r="F3" s="101">
        <f>E3*0.921</f>
        <v>182862.2475</v>
      </c>
      <c r="G3" s="102">
        <f>E3*0.079</f>
        <v>15685.252500000001</v>
      </c>
      <c r="H3" s="65">
        <f>G3*0.33</f>
        <v>5176.1333250000007</v>
      </c>
      <c r="I3" s="64">
        <f>G3*0.62</f>
        <v>9724.8565500000004</v>
      </c>
      <c r="J3" s="66">
        <f>G3*0.05</f>
        <v>784.26262500000007</v>
      </c>
    </row>
    <row r="4" spans="1:10" ht="43.5" customHeight="1" thickTop="1" thickBot="1" x14ac:dyDescent="0.4">
      <c r="B4" s="175" t="s">
        <v>85</v>
      </c>
      <c r="C4" s="138"/>
      <c r="D4" s="138"/>
      <c r="E4" s="138"/>
      <c r="F4" s="138"/>
      <c r="G4" s="176"/>
      <c r="H4" s="57">
        <f>H3/2.75</f>
        <v>1882.2303000000002</v>
      </c>
      <c r="I4" s="58">
        <f t="shared" ref="I4:J4" si="0">I3/2.75</f>
        <v>3536.3114727272728</v>
      </c>
      <c r="J4" s="59">
        <f t="shared" si="0"/>
        <v>285.18640909090914</v>
      </c>
    </row>
    <row r="5" spans="1:10" ht="16.5" customHeight="1" thickTop="1" x14ac:dyDescent="0.25">
      <c r="B5" s="166" t="s">
        <v>69</v>
      </c>
      <c r="C5" s="167"/>
      <c r="D5" s="168"/>
      <c r="E5" s="177" t="s">
        <v>82</v>
      </c>
      <c r="F5" s="178"/>
      <c r="G5" s="178"/>
      <c r="H5" s="80"/>
      <c r="I5" s="81">
        <f>7648+6346</f>
        <v>13994</v>
      </c>
      <c r="J5" s="82">
        <f>420+226</f>
        <v>646</v>
      </c>
    </row>
    <row r="6" spans="1:10" ht="15.75" customHeight="1" x14ac:dyDescent="0.25">
      <c r="B6" s="169"/>
      <c r="C6" s="170"/>
      <c r="D6" s="171"/>
      <c r="E6" s="179" t="s">
        <v>83</v>
      </c>
      <c r="F6" s="180"/>
      <c r="G6" s="180"/>
      <c r="H6" s="83"/>
      <c r="I6" s="84">
        <v>0.59</v>
      </c>
      <c r="J6" s="85">
        <v>0.52</v>
      </c>
    </row>
    <row r="7" spans="1:10" ht="15.75" customHeight="1" x14ac:dyDescent="0.25">
      <c r="B7" s="169"/>
      <c r="C7" s="170"/>
      <c r="D7" s="171"/>
      <c r="E7" s="179" t="s">
        <v>84</v>
      </c>
      <c r="F7" s="180"/>
      <c r="G7" s="180"/>
      <c r="H7" s="83"/>
      <c r="I7" s="84">
        <v>0.41</v>
      </c>
      <c r="J7" s="85">
        <v>0.48</v>
      </c>
    </row>
    <row r="8" spans="1:10" ht="15.75" customHeight="1" x14ac:dyDescent="0.25">
      <c r="B8" s="169"/>
      <c r="C8" s="170"/>
      <c r="D8" s="171"/>
      <c r="E8" s="86"/>
      <c r="F8" s="87"/>
      <c r="G8" s="87"/>
      <c r="H8" s="83"/>
      <c r="I8" s="88"/>
      <c r="J8" s="89"/>
    </row>
    <row r="9" spans="1:10" ht="15.75" customHeight="1" x14ac:dyDescent="0.25">
      <c r="B9" s="169"/>
      <c r="C9" s="170"/>
      <c r="D9" s="171"/>
      <c r="E9" s="179" t="s">
        <v>70</v>
      </c>
      <c r="F9" s="180"/>
      <c r="G9" s="180"/>
      <c r="H9" s="83"/>
      <c r="I9" s="90">
        <f>I4*0.59</f>
        <v>2086.423768909091</v>
      </c>
      <c r="J9" s="91">
        <f>J4*0.52</f>
        <v>148.29693272727275</v>
      </c>
    </row>
    <row r="10" spans="1:10" ht="16.5" customHeight="1" thickBot="1" x14ac:dyDescent="0.3">
      <c r="B10" s="172"/>
      <c r="C10" s="173"/>
      <c r="D10" s="174"/>
      <c r="E10" s="181" t="s">
        <v>71</v>
      </c>
      <c r="F10" s="182"/>
      <c r="G10" s="182"/>
      <c r="H10" s="92"/>
      <c r="I10" s="93">
        <f>I4*0.41</f>
        <v>1449.8877038181818</v>
      </c>
      <c r="J10" s="94">
        <f>J4*0.48</f>
        <v>136.88947636363639</v>
      </c>
    </row>
    <row r="11" spans="1:10" ht="15.75" thickTop="1" x14ac:dyDescent="0.25"/>
    <row r="12" spans="1:10" x14ac:dyDescent="0.25">
      <c r="B12" s="158" t="s">
        <v>86</v>
      </c>
      <c r="C12" s="158"/>
      <c r="D12" s="158"/>
      <c r="E12" s="158"/>
      <c r="F12" s="158"/>
      <c r="G12" s="158"/>
      <c r="H12" s="158"/>
    </row>
  </sheetData>
  <mergeCells count="12">
    <mergeCell ref="B12:H12"/>
    <mergeCell ref="E1:E2"/>
    <mergeCell ref="F1:G1"/>
    <mergeCell ref="H1:J1"/>
    <mergeCell ref="B1:D1"/>
    <mergeCell ref="B5:D10"/>
    <mergeCell ref="B4:G4"/>
    <mergeCell ref="E5:G5"/>
    <mergeCell ref="E6:G6"/>
    <mergeCell ref="E7:G7"/>
    <mergeCell ref="E9:G9"/>
    <mergeCell ref="E10:G10"/>
  </mergeCells>
  <pageMargins left="0.7" right="0.7" top="0.75" bottom="0.75" header="0.3" footer="0.3"/>
  <pageSetup scale="89" orientation="landscape" r:id="rId1"/>
  <headerFooter>
    <oddHeader>&amp;CSnohomish County Rural Lands Capacity Analysis - Preliminary Results</oddHeader>
    <oddFooter>&amp;LWRIA 8 WREC&amp;R6/20/19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Zview xmlns="81b753b0-5f84-4476-b087-97d9c3e0d4e3">Needs to be posted</EZview>
    <WRIA xmlns="81b753b0-5f84-4476-b087-97d9c3e0d4e3">
      <Value>7</Value>
    </WRIA>
    <Accessibility xmlns="81b753b0-5f84-4476-b087-97d9c3e0d4e3">Needs review</Accessibilit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ED565BBD1434694F55D60D1AC51F4" ma:contentTypeVersion="4" ma:contentTypeDescription="Create a new document." ma:contentTypeScope="" ma:versionID="0f623f3f0475d3a42ce59baeabfb01e1">
  <xsd:schema xmlns:xsd="http://www.w3.org/2001/XMLSchema" xmlns:xs="http://www.w3.org/2001/XMLSchema" xmlns:p="http://schemas.microsoft.com/office/2006/metadata/properties" xmlns:ns2="81b753b0-5f84-4476-b087-97d9c3e0d4e3" xmlns:ns3="fa9a4940-7a8b-4399-b0b9-597dee2fdc40" targetNamespace="http://schemas.microsoft.com/office/2006/metadata/properties" ma:root="true" ma:fieldsID="bf5d9fa9873f79032b7be0a3e29dfab9" ns2:_="" ns3:_="">
    <xsd:import namespace="81b753b0-5f84-4476-b087-97d9c3e0d4e3"/>
    <xsd:import namespace="fa9a4940-7a8b-4399-b0b9-597dee2fdc40"/>
    <xsd:element name="properties">
      <xsd:complexType>
        <xsd:sequence>
          <xsd:element name="documentManagement">
            <xsd:complexType>
              <xsd:all>
                <xsd:element ref="ns2:WRIA" minOccurs="0"/>
                <xsd:element ref="ns2:Accessibility" minOccurs="0"/>
                <xsd:element ref="ns2:EZvie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b753b0-5f84-4476-b087-97d9c3e0d4e3" elementFormDefault="qualified">
    <xsd:import namespace="http://schemas.microsoft.com/office/2006/documentManagement/types"/>
    <xsd:import namespace="http://schemas.microsoft.com/office/infopath/2007/PartnerControls"/>
    <xsd:element name="WRIA" ma:index="8" nillable="true" ma:displayName="WRIA" ma:default="7" ma:description="Committee's WRIA" ma:internalName="WRIA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7"/>
                    <xsd:enumeration value="8"/>
                    <xsd:enumeration value="9"/>
                    <xsd:enumeration value="10"/>
                    <xsd:enumeration value="12"/>
                    <xsd:enumeration value="13"/>
                    <xsd:enumeration value="14"/>
                    <xsd:enumeration value="15"/>
                  </xsd:restriction>
                </xsd:simpleType>
              </xsd:element>
            </xsd:sequence>
          </xsd:extension>
        </xsd:complexContent>
      </xsd:complexType>
    </xsd:element>
    <xsd:element name="Accessibility" ma:index="9" nillable="true" ma:displayName="Accessibility" ma:default="Needs review" ma:description="Status of Accessibility check." ma:format="Dropdown" ma:internalName="Accessibility">
      <xsd:simpleType>
        <xsd:restriction base="dms:Choice">
          <xsd:enumeration value="Sent Back to Planner"/>
          <xsd:enumeration value="Needs review"/>
          <xsd:enumeration value="In Progress"/>
          <xsd:enumeration value="Completed"/>
        </xsd:restriction>
      </xsd:simpleType>
    </xsd:element>
    <xsd:element name="EZview" ma:index="10" nillable="true" ma:displayName="EZview" ma:default="Needs to be posted" ma:description="Status of document on EZview." ma:format="Dropdown" ma:internalName="EZview">
      <xsd:simpleType>
        <xsd:restriction base="dms:Choice">
          <xsd:enumeration value="Needs to be posted"/>
          <xsd:enumeration value="Pending review"/>
          <xsd:enumeration value="Posted"/>
          <xsd:enumeration value="Remov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a4940-7a8b-4399-b0b9-597dee2fd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AA73B8-ADDD-4944-AE31-317420332372}">
  <ds:schemaRefs>
    <ds:schemaRef ds:uri="http://purl.org/dc/elements/1.1/"/>
    <ds:schemaRef ds:uri="http://schemas.microsoft.com/office/2006/metadata/properties"/>
    <ds:schemaRef ds:uri="81b753b0-5f84-4476-b087-97d9c3e0d4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a9a4940-7a8b-4399-b0b9-597dee2fdc4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8D9AB8-E64A-49C5-A59D-6D657A64CB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48220A-781C-482E-97A5-59E8E00AD5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b753b0-5f84-4476-b087-97d9c3e0d4e3"/>
    <ds:schemaRef ds:uri="fa9a4940-7a8b-4399-b0b9-597dee2fd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Rural Capacity</vt:lpstr>
      <vt:lpstr>Assumptions</vt:lpstr>
      <vt:lpstr>Population Forecast</vt:lpstr>
      <vt:lpstr>'Population Forecast'!Print_Area</vt:lpstr>
      <vt:lpstr>'Rural Capacity'!Print_Area</vt:lpstr>
      <vt:lpstr>Assumptions!Print_Titles</vt:lpstr>
    </vt:vector>
  </TitlesOfParts>
  <Company>Snohomish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Sandri, Lauren</dc:creator>
  <cp:lastModifiedBy>Medcalf, RiAnne (ECY)</cp:lastModifiedBy>
  <cp:lastPrinted>2019-06-20T14:47:17Z</cp:lastPrinted>
  <dcterms:created xsi:type="dcterms:W3CDTF">2019-05-22T18:30:49Z</dcterms:created>
  <dcterms:modified xsi:type="dcterms:W3CDTF">2019-07-16T23:32:57Z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ee625ea5-bf17-4017-9411-456077ce0a5f</vt:lpwstr>
  </property>
  <property fmtid="{D5CDD505-2E9C-101B-9397-08002B2CF9AE}" pid="3" name="ContentTypeId">
    <vt:lpwstr>0x010100E87ED565BBD1434694F55D60D1AC51F4</vt:lpwstr>
  </property>
</Properties>
</file>