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_STREAMFLOW\Stephanie\WRECs\Sept19 WREC meeting materials\WRIA 9 handouts\"/>
    </mc:Choice>
  </mc:AlternateContent>
  <bookViews>
    <workbookView xWindow="0" yWindow="0" windowWidth="19200" windowHeight="8470" tabRatio="501"/>
  </bookViews>
  <sheets>
    <sheet name="1. Summary" sheetId="10" r:id="rId1"/>
    <sheet name="2. KingCo-20 yr &amp; PE Potential" sheetId="9" r:id="rId2"/>
    <sheet name="3. UGA Spot Check" sheetId="11" r:id="rId3"/>
    <sheet name="4. Assumptions" sheetId="12" r:id="rId4"/>
    <sheet name="5. Over&amp;Under Count Potential" sheetId="13" r:id="rId5"/>
  </sheets>
  <definedNames>
    <definedName name="_xlnm.Print_Area" localSheetId="0">'1. Summary'!$A$1:$G$24</definedName>
    <definedName name="_xlnm.Print_Area" localSheetId="2">'3. UGA Spot Check'!$A$1:$I$43</definedName>
    <definedName name="_xlnm.Print_Area" localSheetId="3">'4. Assumptions'!$A$1:$C$22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7" i="9" l="1"/>
  <c r="C55" i="9"/>
  <c r="AG55" i="9" l="1"/>
  <c r="AH67" i="9" l="1"/>
  <c r="AG66" i="9"/>
  <c r="AG63" i="9"/>
  <c r="AG64" i="9"/>
  <c r="AG65" i="9"/>
  <c r="AG56" i="9"/>
  <c r="AG57" i="9"/>
  <c r="AG58" i="9"/>
  <c r="AG59" i="9"/>
  <c r="AG60" i="9"/>
  <c r="AG61" i="9"/>
  <c r="AG62" i="9"/>
  <c r="C7" i="11" l="1"/>
  <c r="D8" i="11" s="1"/>
  <c r="D7" i="11"/>
  <c r="E7" i="11"/>
  <c r="F7" i="11"/>
  <c r="G7" i="11"/>
  <c r="G8" i="11" s="1"/>
  <c r="G10" i="11" s="1"/>
  <c r="H7" i="11"/>
  <c r="H8" i="11" s="1"/>
  <c r="H10" i="11" s="1"/>
  <c r="E8" i="11"/>
  <c r="E10" i="11" s="1"/>
  <c r="F8" i="11"/>
  <c r="F10" i="11" s="1"/>
  <c r="E28" i="11"/>
  <c r="E40" i="11" s="1"/>
  <c r="F28" i="11"/>
  <c r="F40" i="11" s="1"/>
  <c r="E29" i="11"/>
  <c r="F29" i="11" s="1"/>
  <c r="E30" i="11"/>
  <c r="F30" i="11"/>
  <c r="E31" i="11"/>
  <c r="F31" i="11" s="1"/>
  <c r="E32" i="11"/>
  <c r="F32" i="11"/>
  <c r="E33" i="11"/>
  <c r="F33" i="11" s="1"/>
  <c r="E34" i="11"/>
  <c r="F34" i="11"/>
  <c r="E35" i="11"/>
  <c r="F35" i="11" s="1"/>
  <c r="E36" i="11"/>
  <c r="F36" i="11"/>
  <c r="E37" i="11"/>
  <c r="F37" i="11" s="1"/>
  <c r="E38" i="11"/>
  <c r="F38" i="11"/>
  <c r="E39" i="11"/>
  <c r="F39" i="11" s="1"/>
  <c r="C40" i="11"/>
  <c r="D40" i="11"/>
  <c r="G40" i="11"/>
  <c r="E6" i="10"/>
  <c r="E7" i="10"/>
  <c r="E8" i="10"/>
  <c r="E9" i="10"/>
  <c r="E10" i="10"/>
  <c r="E11" i="10"/>
  <c r="E12" i="10"/>
  <c r="E13" i="10"/>
  <c r="E14" i="10"/>
  <c r="E15" i="10"/>
  <c r="E16" i="10"/>
  <c r="E17" i="10"/>
  <c r="C18" i="10"/>
  <c r="D18" i="10"/>
  <c r="AF67" i="9"/>
  <c r="E18" i="10" l="1"/>
  <c r="P67" i="9"/>
  <c r="P52" i="9"/>
  <c r="U57" i="9"/>
  <c r="U59" i="9"/>
  <c r="U66" i="9"/>
  <c r="X67" i="9" l="1"/>
  <c r="W67" i="9"/>
  <c r="AC66" i="9" l="1"/>
  <c r="AE66" i="9" s="1"/>
  <c r="AB66" i="9"/>
  <c r="Y67" i="9"/>
  <c r="Z67" i="9"/>
  <c r="U67" i="9" l="1"/>
  <c r="Z71" i="9"/>
  <c r="AD66" i="9"/>
  <c r="T67" i="9"/>
  <c r="H62" i="9"/>
  <c r="AB62" i="9" l="1"/>
  <c r="AD62" i="9" s="1"/>
  <c r="AC62" i="9"/>
  <c r="AE62" i="9" s="1"/>
  <c r="W71" i="9"/>
  <c r="E5" i="9" l="1"/>
  <c r="F5" i="9" s="1"/>
  <c r="E19" i="9" l="1"/>
  <c r="G9" i="9" s="1"/>
  <c r="B33" i="9"/>
  <c r="G68" i="9"/>
  <c r="F68" i="9"/>
  <c r="E68" i="9"/>
  <c r="B68" i="9" l="1"/>
  <c r="B48" i="9"/>
  <c r="C21" i="9" l="1"/>
  <c r="B21" i="9"/>
  <c r="C38" i="9"/>
  <c r="C36" i="9"/>
  <c r="L55" i="9" l="1"/>
  <c r="H60" i="9"/>
  <c r="I60" i="9"/>
  <c r="I65" i="9"/>
  <c r="H65" i="9"/>
  <c r="I64" i="9"/>
  <c r="H64" i="9"/>
  <c r="I63" i="9"/>
  <c r="H63" i="9"/>
  <c r="I62" i="9"/>
  <c r="I61" i="9"/>
  <c r="H61" i="9"/>
  <c r="I59" i="9"/>
  <c r="H59" i="9"/>
  <c r="I58" i="9"/>
  <c r="H58" i="9"/>
  <c r="M55" i="9" l="1"/>
  <c r="AC64" i="9"/>
  <c r="AE64" i="9" s="1"/>
  <c r="AB64" i="9"/>
  <c r="AD64" i="9" s="1"/>
  <c r="AC65" i="9"/>
  <c r="AE65" i="9" s="1"/>
  <c r="AB65" i="9"/>
  <c r="AD65" i="9" s="1"/>
  <c r="AB58" i="9"/>
  <c r="AD58" i="9" s="1"/>
  <c r="AC58" i="9"/>
  <c r="AE58" i="9" s="1"/>
  <c r="AC59" i="9"/>
  <c r="AE59" i="9" s="1"/>
  <c r="AB59" i="9"/>
  <c r="AD59" i="9" s="1"/>
  <c r="AB63" i="9"/>
  <c r="AD63" i="9" s="1"/>
  <c r="AC63" i="9"/>
  <c r="AE63" i="9" s="1"/>
  <c r="AB57" i="9"/>
  <c r="AC57" i="9"/>
  <c r="AC60" i="9"/>
  <c r="AE60" i="9" s="1"/>
  <c r="AB60" i="9"/>
  <c r="AD60" i="9" s="1"/>
  <c r="AB61" i="9"/>
  <c r="AD61" i="9" s="1"/>
  <c r="AC61" i="9"/>
  <c r="AE61" i="9" s="1"/>
  <c r="I68" i="9"/>
  <c r="E13" i="9"/>
  <c r="E14" i="9"/>
  <c r="E15" i="9"/>
  <c r="E18" i="9"/>
  <c r="G8" i="9" s="1"/>
  <c r="E20" i="9"/>
  <c r="E21" i="9"/>
  <c r="H16" i="9"/>
  <c r="I16" i="9" s="1"/>
  <c r="H13" i="9"/>
  <c r="I13" i="9" s="1"/>
  <c r="C37" i="9"/>
  <c r="C39" i="9"/>
  <c r="C40" i="9"/>
  <c r="C41" i="9"/>
  <c r="C42" i="9"/>
  <c r="C43" i="9"/>
  <c r="C44" i="9"/>
  <c r="G48" i="9"/>
  <c r="F48" i="9"/>
  <c r="E48" i="9"/>
  <c r="I44" i="9"/>
  <c r="H44" i="9"/>
  <c r="I43" i="9"/>
  <c r="H43" i="9"/>
  <c r="I42" i="9"/>
  <c r="H42" i="9"/>
  <c r="I41" i="9"/>
  <c r="H41" i="9"/>
  <c r="I40" i="9"/>
  <c r="H40" i="9"/>
  <c r="I39" i="9"/>
  <c r="H39" i="9"/>
  <c r="I38" i="9"/>
  <c r="H38" i="9"/>
  <c r="I37" i="9"/>
  <c r="H37" i="9"/>
  <c r="I36" i="9"/>
  <c r="H36" i="9"/>
  <c r="B24" i="9"/>
  <c r="H5" i="9"/>
  <c r="B9" i="9"/>
  <c r="C26" i="9"/>
  <c r="B26" i="9"/>
  <c r="C24" i="9"/>
  <c r="AE67" i="9" l="1"/>
  <c r="AD67" i="9"/>
  <c r="AC67" i="9"/>
  <c r="AE71" i="9" s="1"/>
  <c r="AB67" i="9"/>
  <c r="AB71" i="9" s="1"/>
  <c r="N55" i="9"/>
  <c r="C48" i="9"/>
  <c r="E26" i="9"/>
  <c r="I48" i="9"/>
  <c r="C60" i="9"/>
  <c r="L60" i="9" s="1"/>
  <c r="M60" i="9" s="1"/>
  <c r="N60" i="9" s="1"/>
  <c r="O60" i="9" s="1"/>
  <c r="C61" i="9"/>
  <c r="L61" i="9" s="1"/>
  <c r="M61" i="9" s="1"/>
  <c r="N61" i="9" s="1"/>
  <c r="O61" i="9" s="1"/>
  <c r="C62" i="9"/>
  <c r="L62" i="9" s="1"/>
  <c r="M62" i="9" s="1"/>
  <c r="N62" i="9" s="1"/>
  <c r="O62" i="9" s="1"/>
  <c r="C63" i="9"/>
  <c r="L63" i="9" s="1"/>
  <c r="M63" i="9" s="1"/>
  <c r="N63" i="9" s="1"/>
  <c r="O63" i="9" s="1"/>
  <c r="C64" i="9"/>
  <c r="L64" i="9" s="1"/>
  <c r="M64" i="9" s="1"/>
  <c r="N64" i="9" s="1"/>
  <c r="O64" i="9" s="1"/>
  <c r="C65" i="9"/>
  <c r="L65" i="9" s="1"/>
  <c r="M65" i="9" s="1"/>
  <c r="N65" i="9" s="1"/>
  <c r="O65" i="9" s="1"/>
  <c r="C66" i="9"/>
  <c r="L66" i="9" s="1"/>
  <c r="M66" i="9" s="1"/>
  <c r="N66" i="9" s="1"/>
  <c r="O66" i="9" s="1"/>
  <c r="C57" i="9"/>
  <c r="L57" i="9" s="1"/>
  <c r="M57" i="9" s="1"/>
  <c r="N57" i="9" s="1"/>
  <c r="O57" i="9" s="1"/>
  <c r="C58" i="9"/>
  <c r="L58" i="9" s="1"/>
  <c r="M58" i="9" s="1"/>
  <c r="N58" i="9" s="1"/>
  <c r="O58" i="9" s="1"/>
  <c r="C59" i="9"/>
  <c r="L59" i="9" s="1"/>
  <c r="M59" i="9" s="1"/>
  <c r="N59" i="9" s="1"/>
  <c r="O59" i="9" s="1"/>
  <c r="C56" i="9"/>
  <c r="L56" i="9" s="1"/>
  <c r="E24" i="9"/>
  <c r="C9" i="9"/>
  <c r="M56" i="9" l="1"/>
  <c r="L67" i="9"/>
  <c r="O55" i="9"/>
  <c r="C68" i="9"/>
  <c r="N56" i="9" l="1"/>
  <c r="M67" i="9"/>
  <c r="O56" i="9" l="1"/>
  <c r="O67" i="9" s="1"/>
  <c r="N67" i="9"/>
</calcChain>
</file>

<file path=xl/sharedStrings.xml><?xml version="1.0" encoding="utf-8"?>
<sst xmlns="http://schemas.openxmlformats.org/spreadsheetml/2006/main" count="329" uniqueCount="231">
  <si>
    <t>2000-2009</t>
  </si>
  <si>
    <t>2010-2017</t>
  </si>
  <si>
    <t>total</t>
  </si>
  <si>
    <t>permits per year</t>
  </si>
  <si>
    <t>WRIA (Ecology Coverage)</t>
  </si>
  <si>
    <t>permits</t>
  </si>
  <si>
    <t>FPD</t>
  </si>
  <si>
    <t>pub</t>
  </si>
  <si>
    <t>pvt</t>
  </si>
  <si>
    <t>oth</t>
  </si>
  <si>
    <t>PE wells</t>
  </si>
  <si>
    <t>error</t>
  </si>
  <si>
    <t>Future PE wells</t>
  </si>
  <si>
    <t>Historic %</t>
  </si>
  <si>
    <t>PE/yr</t>
  </si>
  <si>
    <t>20 yr est</t>
  </si>
  <si>
    <t>WRIA 9</t>
  </si>
  <si>
    <t xml:space="preserve">APD </t>
  </si>
  <si>
    <t>total building permits</t>
  </si>
  <si>
    <t>Number of permits</t>
  </si>
  <si>
    <t>%pub</t>
  </si>
  <si>
    <t>%pvt</t>
  </si>
  <si>
    <t>Urban</t>
  </si>
  <si>
    <t>* = a portion of this basin in the urban area</t>
  </si>
  <si>
    <t>WRIA 9 - Green-Duwamish</t>
  </si>
  <si>
    <t>24 basins in WRIA 9 within KC</t>
  </si>
  <si>
    <t>Middle Green River*</t>
  </si>
  <si>
    <t>Newaukum Creek*</t>
  </si>
  <si>
    <t>Deep Creek</t>
  </si>
  <si>
    <t>Covington Creek*</t>
  </si>
  <si>
    <t>Jenkins Creek*</t>
  </si>
  <si>
    <t>Soos Creek*</t>
  </si>
  <si>
    <t>Mill Creek*</t>
  </si>
  <si>
    <t>69% of the area in rural King County</t>
  </si>
  <si>
    <t>13 basins in the urban area</t>
  </si>
  <si>
    <t>Lower Green River - West*</t>
  </si>
  <si>
    <t>Coal Creek (Green)</t>
  </si>
  <si>
    <t>Water service info</t>
  </si>
  <si>
    <t>Stream Basin w/ permits</t>
  </si>
  <si>
    <t>(KC building permiting data)</t>
  </si>
  <si>
    <t>% of county-wide total</t>
  </si>
  <si>
    <t>District info</t>
  </si>
  <si>
    <t>% of WRIA total</t>
  </si>
  <si>
    <t>(derived from KC parcel attribute data)</t>
  </si>
  <si>
    <t xml:space="preserve">Existing </t>
  </si>
  <si>
    <t>historic growth by KC stream basin</t>
  </si>
  <si>
    <t>Water use by basin</t>
  </si>
  <si>
    <t>Sub-basin delineations</t>
  </si>
  <si>
    <t>Covington subbasin</t>
  </si>
  <si>
    <t>Jenkins subbasin</t>
  </si>
  <si>
    <t>Soos subbasin</t>
  </si>
  <si>
    <t>Lower Middle Green</t>
  </si>
  <si>
    <t>Middle Middle Green</t>
  </si>
  <si>
    <t>Newaukum subbasin</t>
  </si>
  <si>
    <t>Upper Middle Green</t>
  </si>
  <si>
    <t>CoalDeep</t>
  </si>
  <si>
    <t>Upper Green Subbasin</t>
  </si>
  <si>
    <t>Sub-basin w/ permits</t>
  </si>
  <si>
    <t>Central Puget Sound</t>
  </si>
  <si>
    <t>Duwamish</t>
  </si>
  <si>
    <t>Lower Green</t>
  </si>
  <si>
    <t>Distribution of growth</t>
  </si>
  <si>
    <t>Number of parcels</t>
  </si>
  <si>
    <t>Sub-basins</t>
  </si>
  <si>
    <t>Water district boundaries</t>
  </si>
  <si>
    <t>Water Use Projection</t>
  </si>
  <si>
    <t>PE sourced</t>
  </si>
  <si>
    <t>public connection</t>
  </si>
  <si>
    <t>Assessment of potential parcels for future growth</t>
  </si>
  <si>
    <t>Outside</t>
  </si>
  <si>
    <t>parcels</t>
  </si>
  <si>
    <t>DU</t>
  </si>
  <si>
    <t>subbasin</t>
  </si>
  <si>
    <t>Inside</t>
  </si>
  <si>
    <t>Number of Dwelling Units (DU)</t>
  </si>
  <si>
    <t xml:space="preserve">Notes: </t>
  </si>
  <si>
    <t>pub (water service)</t>
  </si>
  <si>
    <t>wtr dst (inside water district)</t>
  </si>
  <si>
    <t>no dst (outside water district)</t>
  </si>
  <si>
    <t>pvt (well)</t>
  </si>
  <si>
    <t>other</t>
  </si>
  <si>
    <t>WRIA 9 WREC agreed to 12 subbasins</t>
  </si>
  <si>
    <t>Average bldg. permits per year</t>
  </si>
  <si>
    <t>Average wells per year (pvt)</t>
  </si>
  <si>
    <t>Total wells in 20 years</t>
  </si>
  <si>
    <t>Total Rounded</t>
  </si>
  <si>
    <t>Added by GeoEngineers:</t>
  </si>
  <si>
    <t>permits/year</t>
  </si>
  <si>
    <t xml:space="preserve">
Total wells in 20 years + 6% error</t>
  </si>
  <si>
    <t>building permits</t>
  </si>
  <si>
    <t>20 year</t>
  </si>
  <si>
    <t>totals</t>
  </si>
  <si>
    <t>20 year well projection (incl error)</t>
  </si>
  <si>
    <t>Redistribution - 20 year well projection</t>
  </si>
  <si>
    <t>The King County 20 year PE well projections are revised because of a correction to the historic growth by subbasin data. Number of permits  in Covington subbasin revised from 237 in WRIA9-GrowthProjectionSummary_082319.xls to to 235 in this version, which changes total building permits for 18 year period to 1430.</t>
  </si>
  <si>
    <r>
      <rPr>
        <vertAlign val="superscript"/>
        <sz val="11"/>
        <color theme="1"/>
        <rFont val="Calibri"/>
        <family val="2"/>
        <scheme val="minor"/>
      </rPr>
      <t>3</t>
    </r>
    <r>
      <rPr>
        <sz val="11"/>
        <color theme="1"/>
        <rFont val="Calibri"/>
        <family val="2"/>
        <scheme val="minor"/>
      </rPr>
      <t xml:space="preserve"> = "PE wells" is used to refer to new homes associated with new permit-exempt wells and also new homes added to existing wells on group systems relying on permit-exempt wells. </t>
    </r>
  </si>
  <si>
    <r>
      <rPr>
        <vertAlign val="superscript"/>
        <sz val="11"/>
        <color theme="1"/>
        <rFont val="Calibri"/>
        <family val="2"/>
        <scheme val="minor"/>
      </rPr>
      <t>2</t>
    </r>
    <r>
      <rPr>
        <sz val="11"/>
        <color theme="1"/>
        <rFont val="Calibri"/>
        <family val="2"/>
        <scheme val="minor"/>
      </rPr>
      <t xml:space="preserve"> = Based on spot check of Ecology well log database. Accounts for potential wells within the incorporated and unincorporated Urban Growth Area (UGA) over the 20-year planning period.</t>
    </r>
  </si>
  <si>
    <t xml:space="preserve">* Subbasins from proposal approved at 7/23/19 WREC meeting. Also referred to as "WRIA 9 Subbasins" on web map. </t>
  </si>
  <si>
    <t>Notes:</t>
  </si>
  <si>
    <t>Totals</t>
  </si>
  <si>
    <t>Coal Deep</t>
  </si>
  <si>
    <t>Wells 
(private water)</t>
  </si>
  <si>
    <t>Subbasins*</t>
  </si>
  <si>
    <r>
      <t>Total PE Wells</t>
    </r>
    <r>
      <rPr>
        <vertAlign val="superscript"/>
        <sz val="11"/>
        <color theme="1"/>
        <rFont val="Calibri"/>
        <family val="2"/>
        <scheme val="minor"/>
      </rPr>
      <t>3</t>
    </r>
    <r>
      <rPr>
        <b/>
        <sz val="11"/>
        <color theme="1"/>
        <rFont val="Calibri"/>
        <family val="2"/>
        <scheme val="minor"/>
      </rPr>
      <t xml:space="preserve"> per Subbasin</t>
    </r>
  </si>
  <si>
    <r>
      <t>PE Wells in UGA</t>
    </r>
    <r>
      <rPr>
        <vertAlign val="superscript"/>
        <sz val="11"/>
        <color theme="1"/>
        <rFont val="Calibri"/>
        <family val="2"/>
        <scheme val="minor"/>
      </rPr>
      <t>2</t>
    </r>
  </si>
  <si>
    <r>
      <t>King County                 (Past Trends)</t>
    </r>
    <r>
      <rPr>
        <b/>
        <vertAlign val="superscript"/>
        <sz val="11"/>
        <color theme="1"/>
        <rFont val="Calibri"/>
        <family val="2"/>
        <scheme val="minor"/>
      </rPr>
      <t>1</t>
    </r>
  </si>
  <si>
    <r>
      <t xml:space="preserve">Growth Projections for new PE wells in WRIA 9 - Green-Duwamish </t>
    </r>
    <r>
      <rPr>
        <b/>
        <sz val="14"/>
        <color theme="1"/>
        <rFont val="Calibri"/>
        <family val="2"/>
        <scheme val="minor"/>
      </rPr>
      <t>2018-2038</t>
    </r>
  </si>
  <si>
    <t>Prepared by GeoEngineers</t>
  </si>
  <si>
    <t xml:space="preserve">Note: This tables includes data for wells in Ecology's Well Report database, filtered for a depth greater than 30 feet and diameter 6-8 inches. Ecology does not have the ability to filter for permit-exempt domestic wells. Information in the database is based on records submitted by the driller. Well Report Data and Images released from the Department of Ecology are provided on an “AS IS” basis, without warranty of any kind.   </t>
  </si>
  <si>
    <t>Enumclaw UGA</t>
  </si>
  <si>
    <t>Auburn UGA</t>
  </si>
  <si>
    <t>Maple Valley UGA</t>
  </si>
  <si>
    <t>Kent, Covington, King Co, and Auburn UGAs</t>
  </si>
  <si>
    <t>King Co, Kent and Auburn UGAs</t>
  </si>
  <si>
    <t>City UGA</t>
  </si>
  <si>
    <t xml:space="preserve">Total Rounded </t>
  </si>
  <si>
    <t>Total Potential Wells in UGA in 20 years</t>
  </si>
  <si>
    <t>Total</t>
  </si>
  <si>
    <t>Spot Checked 2008-2018</t>
  </si>
  <si>
    <t>Spot Checked 1998-2007</t>
  </si>
  <si>
    <t>Subbasins</t>
  </si>
  <si>
    <t>GeoEngineers - Incorporated (UGA) WRIA 9 Growth Projections</t>
  </si>
  <si>
    <t>Tukwila - PE wells not allowed. No known wells in use.</t>
  </si>
  <si>
    <t xml:space="preserve">  only 1 new well in last 5 years</t>
  </si>
  <si>
    <t>Auburn - Allows PE wells until water service reaches new homes. Short plats must hookup.</t>
  </si>
  <si>
    <t>Tacoma Water (Cumberland) - allows wells until service reaches new homes</t>
  </si>
  <si>
    <t>Covington WD - incentivizes hookups, only 1 PE well in last 4 years in service area</t>
  </si>
  <si>
    <t>Service Area/City Policy Notes:</t>
  </si>
  <si>
    <t>The remaining domestic wells that have been spot checked are located in the following UGAs: King County (2), Kent (3), Auburn (5), Covington (3), Maple Valley (1) and Enumclaw (1).</t>
  </si>
  <si>
    <t xml:space="preserve">      Wells located outside of the UGA have been removed from the domestic well total.</t>
  </si>
  <si>
    <t xml:space="preserve">Total domestic well numbers have been revised after cross-checking well address with the UGA boundary. </t>
  </si>
  <si>
    <t>Potential number of new wells based on percentage of past 20 year total (93)</t>
  </si>
  <si>
    <t>Percent of Total</t>
  </si>
  <si>
    <t>2008-2018</t>
  </si>
  <si>
    <t>1998-2007</t>
  </si>
  <si>
    <t>Incorrect (Location, Date, etc.)</t>
  </si>
  <si>
    <t>Other (Test, Municipal, Dewatering, Industrial, Mitigation, UIC, Deepened or Refurbished)</t>
  </si>
  <si>
    <t>Irrigation wells</t>
  </si>
  <si>
    <t>Domestic wells (includes Group B wells)</t>
  </si>
  <si>
    <t>Total Wells Spot Checked</t>
  </si>
  <si>
    <t>Total Wells</t>
  </si>
  <si>
    <t>Period</t>
  </si>
  <si>
    <t>GeoEngineers - UGA Well Log Spot Check</t>
  </si>
  <si>
    <t>Draft 8/21/19</t>
  </si>
  <si>
    <r>
      <rPr>
        <vertAlign val="superscript"/>
        <sz val="11"/>
        <rFont val="Calibri"/>
        <family val="2"/>
        <scheme val="minor"/>
      </rPr>
      <t>1</t>
    </r>
    <r>
      <rPr>
        <sz val="11"/>
        <rFont val="Calibri"/>
        <family val="2"/>
        <scheme val="minor"/>
      </rPr>
      <t xml:space="preserve"> = Based on 20 year estimate of potential new permit exempt wells plus 6% error in unincorporated King County.</t>
    </r>
  </si>
  <si>
    <r>
      <t>Middle Middle Green</t>
    </r>
    <r>
      <rPr>
        <vertAlign val="superscript"/>
        <sz val="11"/>
        <color theme="1"/>
        <rFont val="Calibri"/>
        <family val="2"/>
        <scheme val="minor"/>
      </rPr>
      <t>4</t>
    </r>
  </si>
  <si>
    <r>
      <t>Newaukum subbasin</t>
    </r>
    <r>
      <rPr>
        <vertAlign val="superscript"/>
        <sz val="11"/>
        <color theme="1"/>
        <rFont val="Calibri"/>
        <family val="2"/>
        <scheme val="minor"/>
      </rPr>
      <t>4</t>
    </r>
  </si>
  <si>
    <t>The Permit-Exempt Well Potential Assessment is outlined in red</t>
  </si>
  <si>
    <t>WRIA 9 - 20 year PE Well Projection by Subbasin</t>
  </si>
  <si>
    <t>WRIA 9 - Permit-Exempt Well Potential Assessment</t>
  </si>
  <si>
    <t>WRIA 9 - Green-Duwamish - Historic Growth and Water Use by Subbasin</t>
  </si>
  <si>
    <t>WRIA 9 - Green-Duwamish - Historic Growth and Water Use by KC Stream Basin</t>
  </si>
  <si>
    <t>--------</t>
  </si>
  <si>
    <t>20 year Permit Exempt well total</t>
  </si>
  <si>
    <r>
      <t xml:space="preserve">Shortfall </t>
    </r>
    <r>
      <rPr>
        <i/>
        <sz val="11"/>
        <color theme="1"/>
        <rFont val="Calibri"/>
        <family val="2"/>
        <scheme val="minor"/>
      </rPr>
      <t>(red if present)</t>
    </r>
    <r>
      <rPr>
        <sz val="11"/>
        <color theme="1"/>
        <rFont val="Calibri"/>
        <family val="2"/>
        <scheme val="minor"/>
      </rPr>
      <t xml:space="preserve"> in 20 year well projection</t>
    </r>
  </si>
  <si>
    <r>
      <rPr>
        <vertAlign val="superscript"/>
        <sz val="11"/>
        <color rgb="FF00B0F0"/>
        <rFont val="Calibri"/>
        <family val="2"/>
        <scheme val="minor"/>
      </rPr>
      <t>4</t>
    </r>
    <r>
      <rPr>
        <sz val="11"/>
        <color rgb="FF00B0F0"/>
        <rFont val="Calibri"/>
        <family val="2"/>
        <scheme val="minor"/>
      </rPr>
      <t xml:space="preserve"> = Includes redistribution of 20 wells from Newaukum subbasin to Middle Middle Green subbasin.</t>
    </r>
  </si>
  <si>
    <t>Columns in yellow include redistribution of wells in the 20 year growth projection, based on the permit-exempt well potential assessment done by King County.</t>
  </si>
  <si>
    <r>
      <rPr>
        <b/>
        <i/>
        <sz val="11"/>
        <color rgb="FF00B0F0"/>
        <rFont val="Calibri"/>
        <family val="2"/>
        <scheme val="minor"/>
      </rPr>
      <t>Blue numbers</t>
    </r>
    <r>
      <rPr>
        <i/>
        <sz val="11"/>
        <color theme="1"/>
        <rFont val="Calibri"/>
        <family val="2"/>
        <scheme val="minor"/>
      </rPr>
      <t xml:space="preserve"> indicate redistribution of 20 year PE projected numbers</t>
    </r>
  </si>
  <si>
    <r>
      <rPr>
        <b/>
        <i/>
        <sz val="11"/>
        <color rgb="FFFF0000"/>
        <rFont val="Calibri"/>
        <family val="2"/>
        <scheme val="minor"/>
      </rPr>
      <t>Red numbers</t>
    </r>
    <r>
      <rPr>
        <i/>
        <sz val="11"/>
        <color theme="1"/>
        <rFont val="Calibri"/>
        <family val="2"/>
        <scheme val="minor"/>
      </rPr>
      <t xml:space="preserve"> indicate a shortfall (more 20 year projected PE wells than parcels/DU)</t>
    </r>
  </si>
  <si>
    <t>Draft 9/24/19</t>
  </si>
  <si>
    <t>draft as of 9/24/19</t>
  </si>
  <si>
    <t>Based on parcel-scale GIS identification and classification of lands with potential for development of homes that will rely on a permit-exempt well. Requires a number of assumptions regarding how specific land categories are treated.</t>
  </si>
  <si>
    <t>Screening Category</t>
  </si>
  <si>
    <t>King County
PE Well Potential Assessment</t>
  </si>
  <si>
    <t>Justification</t>
  </si>
  <si>
    <t>Current on-site development</t>
  </si>
  <si>
    <r>
      <t>&lt;$10k appraised improvements</t>
    </r>
    <r>
      <rPr>
        <vertAlign val="superscript"/>
        <sz val="11"/>
        <rFont val="Calibri"/>
        <family val="2"/>
        <scheme val="minor"/>
      </rPr>
      <t>1</t>
    </r>
  </si>
  <si>
    <t>Used as a proxy for vacant land that is unlikely to have an existing home or well</t>
  </si>
  <si>
    <t>Current zoning</t>
  </si>
  <si>
    <t>no exclusions</t>
  </si>
  <si>
    <t>Growth area</t>
  </si>
  <si>
    <t>outside UGAs (incl cities)</t>
  </si>
  <si>
    <t xml:space="preserve">Counties have jurisdiction for permitting in unincorporated areas. </t>
  </si>
  <si>
    <t>Water service</t>
  </si>
  <si>
    <r>
      <t>% within water service area likely to connect</t>
    </r>
    <r>
      <rPr>
        <vertAlign val="superscript"/>
        <sz val="11"/>
        <rFont val="Calibri"/>
        <family val="2"/>
        <scheme val="minor"/>
      </rPr>
      <t>2</t>
    </r>
  </si>
  <si>
    <t>King County does not have county-wide data on water system infrastructure. They will look at historic rates of connection to water systems within water service areas in order to come up with a likelihood of connection for future development.</t>
  </si>
  <si>
    <t>Public ownership</t>
  </si>
  <si>
    <t>not owned by public agencies</t>
  </si>
  <si>
    <t>Forest lands</t>
  </si>
  <si>
    <t>outside forest production districts</t>
  </si>
  <si>
    <t>King county has purchased development rights in many of the forest production districts. Zoning in those areas is very low density (80 acres).</t>
  </si>
  <si>
    <t>Agricultural lands</t>
  </si>
  <si>
    <t>outside agricultural production districts; not enrolled in Farmland Preservation Program</t>
  </si>
  <si>
    <t>Critical areas</t>
  </si>
  <si>
    <t>≥1 ac of parcel area outside floodway and severe channel migration hazard areas</t>
  </si>
  <si>
    <t xml:space="preserve">Based on parcel size assumption and restrictions on building in critical areas. </t>
  </si>
  <si>
    <t>Easements</t>
  </si>
  <si>
    <t xml:space="preserve"> </t>
  </si>
  <si>
    <t>Subdivision/zoning changes</t>
  </si>
  <si>
    <t>"Parcel" PE well potential based on one unit per parcel. "Dwelling Unit" PE well potential based on subdividing to maximum density allowed by current zoning.</t>
  </si>
  <si>
    <t>Parcel size</t>
  </si>
  <si>
    <t>no parcels &lt;1 acre</t>
  </si>
  <si>
    <t>Based on assumption from water availability study, that it would be difficult to site a home, septic system, and well on a lot less than 1 acre.</t>
  </si>
  <si>
    <r>
      <rPr>
        <vertAlign val="superscript"/>
        <sz val="11"/>
        <rFont val="Calibri"/>
        <family val="2"/>
        <scheme val="minor"/>
      </rPr>
      <t>1</t>
    </r>
    <r>
      <rPr>
        <sz val="11"/>
        <rFont val="Calibri"/>
        <family val="2"/>
        <scheme val="minor"/>
      </rPr>
      <t xml:space="preserve"> Information from County Assessor data.</t>
    </r>
  </si>
  <si>
    <r>
      <rPr>
        <vertAlign val="superscript"/>
        <sz val="11"/>
        <rFont val="Calibri"/>
        <family val="2"/>
        <scheme val="minor"/>
      </rPr>
      <t>2</t>
    </r>
    <r>
      <rPr>
        <sz val="11"/>
        <rFont val="Calibri"/>
        <family val="2"/>
        <scheme val="minor"/>
      </rPr>
      <t xml:space="preserve"> King County reviewed historic building permits and assessors data to estimate % of homes likely to connect to water service within water service areas. Parcels withoutside water service areas are projected to rely on a well.</t>
    </r>
  </si>
  <si>
    <t>DRAFT - Updated 9/23/19</t>
  </si>
  <si>
    <t>Prepared by GeoEngineers from technical workgroup meeting notes. DRAFT - for internal used by WRIA 7, 8, &amp; 9 WRECs and technical workgroups.</t>
  </si>
  <si>
    <t>King County Growth Projections and PE Well Potential</t>
  </si>
  <si>
    <t>Draft 9/25/19</t>
  </si>
  <si>
    <t>Assumptions:</t>
  </si>
  <si>
    <r>
      <rPr>
        <b/>
        <u/>
        <sz val="14"/>
        <color rgb="FF00B0F0"/>
        <rFont val="Calibri"/>
        <family val="2"/>
        <scheme val="minor"/>
      </rPr>
      <t>Under count</t>
    </r>
    <r>
      <rPr>
        <b/>
        <u/>
        <sz val="14"/>
        <color theme="1"/>
        <rFont val="Calibri"/>
        <family val="2"/>
        <scheme val="minor"/>
      </rPr>
      <t xml:space="preserve"> new well potential or</t>
    </r>
    <r>
      <rPr>
        <b/>
        <u/>
        <sz val="14"/>
        <color theme="7"/>
        <rFont val="Calibri"/>
        <family val="2"/>
        <scheme val="minor"/>
      </rPr>
      <t xml:space="preserve"> over count</t>
    </r>
    <r>
      <rPr>
        <b/>
        <u/>
        <sz val="14"/>
        <color theme="1"/>
        <rFont val="Calibri"/>
        <family val="2"/>
        <scheme val="minor"/>
      </rPr>
      <t>?</t>
    </r>
  </si>
  <si>
    <t>Growth Projections</t>
  </si>
  <si>
    <t>Analyzed building permit data from 2000-2017. King County compared this data with information from Vision 2040 and population data and is confident with this time period to project into the future.</t>
  </si>
  <si>
    <t xml:space="preserve">neutral </t>
  </si>
  <si>
    <t xml:space="preserve">Assumes building permits for homes outside large Group A water service areas use a PE well. </t>
  </si>
  <si>
    <t>Over count - some homes might connect to a small group A system or a group B system that has a water right</t>
  </si>
  <si>
    <t xml:space="preserve">Assumes new homes located within water service areas will connect to water service at the same rates as historic rates. Method: Matched building permits with parcel information from the Assessor's office to identify water source as "public" (water service) or "private" (well). Used this to identify past water service connection rates within water service areas.  King County does not have county-wide data on water system infrastructure. </t>
  </si>
  <si>
    <t xml:space="preserve">Over count - does not factor in expansion of water lines. Does not factor in King County's efforts to educate and encourage connection to water service, where available (closing loopholes in the permitting process) </t>
  </si>
  <si>
    <t xml:space="preserve">King county used the "other" category to calculate an error of 6% (of the total number of building permits). The "other" category for water service info includes parcel information with "unknown" listed for water source (likely vacant land) and where the building permit data and parcel attribute data did not match up. </t>
  </si>
  <si>
    <t>Over count - 6% error added to create the 20-year PE well estimate.</t>
  </si>
  <si>
    <t xml:space="preserve">GeoEngineers added potential PE wells in UGAs based on analysis of wells logs from 1998-2018. The well log database does not identify wells as permit-exempt domestic so screening information was used to identify the wells likley to be permit-exempt and for houshold use. </t>
  </si>
  <si>
    <t xml:space="preserve">Over count - There were fewer wells identified as domestic in UGAs between 2008-2018 than the previous period of 1998-2007, and this trend is anticipated to continue. </t>
  </si>
  <si>
    <t>PE Well Potential Assessment</t>
  </si>
  <si>
    <t xml:space="preserve">"Dwelling Unit" PE potential based on subdividing to maximum density allowed by current zoning. </t>
  </si>
  <si>
    <t>neutral - there may be rural cluster subdivisions that would require water service due to caps on water use from permit-exempt wells. There may also be additional parcels that could subdivide if the homeowner requests a variance (e.g. if the parcel is 9 acres, zoning is RA-5, and the landowner wants to have two homes).</t>
  </si>
  <si>
    <t xml:space="preserve">Assumes parcels outside large Group A water service areas will use a PE well. </t>
  </si>
  <si>
    <t>Exclusions (assumes 0 new homes and PE wells if the parcel meets the following exclusion criteria):</t>
  </si>
  <si>
    <t>Excludes parcels smaller than 1 acre. Parcel size of 1 acres is based on requirements for siting the home, well and septic system.</t>
  </si>
  <si>
    <t>under count - some smaller parcels may have new wells</t>
  </si>
  <si>
    <t>Excludes all parcels with &gt;$10k appraised approvements as a proxy for identifying land that is already developed.</t>
  </si>
  <si>
    <t>under count - there may be improvements &gt;$10k that do not currently have an associated water use and could be developed with a new home and well in the future (e.g. a garage)</t>
  </si>
  <si>
    <t>Excludes parcels inside UGAs (including cities) because those homes will have an urban level services and most will be on public water.</t>
  </si>
  <si>
    <t>minimal undercount potential</t>
  </si>
  <si>
    <t>Excludes parcels owned by public agencies.</t>
  </si>
  <si>
    <t>minimal under count potential - state agency lands may be sold to private holdings</t>
  </si>
  <si>
    <t xml:space="preserve">Excludes parcels within forest production districts. Zoning is low density (80 acres). King County has purchased development rights in many parcels in the forest production district. </t>
  </si>
  <si>
    <t>Excludes parcels within agricultural production districts</t>
  </si>
  <si>
    <t>under count potential - new homes could be built within the APD</t>
  </si>
  <si>
    <t>Excludes parcels with less than one acre outside of the floodway and the severe channel migration hazard areas.  If parcels extend outside these mapped areas and have &gt;1 ac of land, they are  included in the PE well potential assessment.</t>
  </si>
  <si>
    <t xml:space="preserve">neutral - site-specific variances may be granted. King County has purchased parcels in the channel migration hazard zone. </t>
  </si>
  <si>
    <t>DRAFT            Permit-Exempt Well Potential Assessment - Assumptions Matrix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</si>
</sst>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9" x14ac:knownFonts="1">
    <font>
      <sz val="11"/>
      <color theme="1"/>
      <name val="Calibri"/>
      <family val="2"/>
      <scheme val="minor"/>
    </font>
    <font>
      <sz val="11"/>
      <color theme="1"/>
      <name val="Calibri"/>
      <family val="2"/>
      <scheme val="minor"/>
    </font>
    <font>
      <b/>
      <sz val="18"/>
      <color theme="1"/>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b/>
      <sz val="11"/>
      <color rgb="FF00B0F0"/>
      <name val="Calibri"/>
      <family val="2"/>
      <scheme val="minor"/>
    </font>
    <font>
      <b/>
      <sz val="11"/>
      <name val="Calibri"/>
      <family val="2"/>
      <scheme val="minor"/>
    </font>
    <font>
      <vertAlign val="superscript"/>
      <sz val="11"/>
      <color theme="1"/>
      <name val="Calibri"/>
      <family val="2"/>
      <scheme val="minor"/>
    </font>
    <font>
      <b/>
      <vertAlign val="superscript"/>
      <sz val="11"/>
      <color theme="1"/>
      <name val="Calibri"/>
      <family val="2"/>
      <scheme val="minor"/>
    </font>
    <font>
      <b/>
      <sz val="14"/>
      <color theme="1"/>
      <name val="Calibri"/>
      <family val="2"/>
      <scheme val="minor"/>
    </font>
    <font>
      <sz val="11"/>
      <name val="Calibri"/>
      <family val="2"/>
      <scheme val="minor"/>
    </font>
    <font>
      <vertAlign val="superscript"/>
      <sz val="11"/>
      <name val="Calibri"/>
      <family val="2"/>
      <scheme val="minor"/>
    </font>
    <font>
      <b/>
      <sz val="11"/>
      <color theme="4" tint="-0.249977111117893"/>
      <name val="Calibri"/>
      <family val="2"/>
      <scheme val="minor"/>
    </font>
    <font>
      <sz val="11"/>
      <color rgb="FF00B0F0"/>
      <name val="Calibri"/>
      <family val="2"/>
      <scheme val="minor"/>
    </font>
    <font>
      <b/>
      <i/>
      <sz val="11"/>
      <color rgb="FFFF0000"/>
      <name val="Calibri"/>
      <family val="2"/>
      <scheme val="minor"/>
    </font>
    <font>
      <b/>
      <i/>
      <sz val="11"/>
      <color rgb="FF00B0F0"/>
      <name val="Calibri"/>
      <family val="2"/>
      <scheme val="minor"/>
    </font>
    <font>
      <vertAlign val="superscript"/>
      <sz val="11"/>
      <color rgb="FF00B0F0"/>
      <name val="Calibri"/>
      <family val="2"/>
      <scheme val="minor"/>
    </font>
    <font>
      <b/>
      <sz val="12"/>
      <name val="Calibri"/>
      <family val="2"/>
      <scheme val="minor"/>
    </font>
    <font>
      <sz val="11"/>
      <name val="Calibri"/>
      <family val="2"/>
    </font>
    <font>
      <sz val="11"/>
      <color theme="1"/>
      <name val="Calibri"/>
      <family val="2"/>
    </font>
    <font>
      <i/>
      <sz val="11"/>
      <name val="Calibri"/>
      <family val="2"/>
      <scheme val="minor"/>
    </font>
    <font>
      <b/>
      <sz val="16"/>
      <color theme="1"/>
      <name val="Calibri"/>
      <family val="2"/>
      <scheme val="minor"/>
    </font>
    <font>
      <sz val="16"/>
      <color theme="1"/>
      <name val="Calibri"/>
      <family val="2"/>
      <scheme val="minor"/>
    </font>
    <font>
      <b/>
      <u/>
      <sz val="14"/>
      <color theme="1"/>
      <name val="Calibri"/>
      <family val="2"/>
      <scheme val="minor"/>
    </font>
    <font>
      <b/>
      <u/>
      <sz val="14"/>
      <color rgb="FF00B0F0"/>
      <name val="Calibri"/>
      <family val="2"/>
      <scheme val="minor"/>
    </font>
    <font>
      <b/>
      <u/>
      <sz val="14"/>
      <color theme="7"/>
      <name val="Calibri"/>
      <family val="2"/>
      <scheme val="minor"/>
    </font>
    <font>
      <sz val="11"/>
      <color theme="7"/>
      <name val="Calibri"/>
      <family val="2"/>
      <scheme val="minor"/>
    </font>
    <font>
      <b/>
      <u/>
      <sz val="11"/>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rgb="FF00B0F0"/>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ck">
        <color rgb="FFC00000"/>
      </left>
      <right/>
      <top style="thick">
        <color rgb="FFC00000"/>
      </top>
      <bottom/>
      <diagonal/>
    </border>
    <border>
      <left/>
      <right/>
      <top style="thick">
        <color rgb="FFC00000"/>
      </top>
      <bottom/>
      <diagonal/>
    </border>
    <border>
      <left/>
      <right style="thick">
        <color rgb="FFC00000"/>
      </right>
      <top style="thick">
        <color rgb="FFC00000"/>
      </top>
      <bottom/>
      <diagonal/>
    </border>
    <border>
      <left style="thick">
        <color rgb="FFC00000"/>
      </left>
      <right/>
      <top/>
      <bottom/>
      <diagonal/>
    </border>
    <border>
      <left/>
      <right style="thick">
        <color rgb="FFC00000"/>
      </right>
      <top/>
      <bottom/>
      <diagonal/>
    </border>
    <border>
      <left style="thick">
        <color rgb="FFC00000"/>
      </left>
      <right/>
      <top/>
      <bottom style="thick">
        <color rgb="FFC00000"/>
      </bottom>
      <diagonal/>
    </border>
    <border>
      <left/>
      <right/>
      <top/>
      <bottom style="thick">
        <color rgb="FFC00000"/>
      </bottom>
      <diagonal/>
    </border>
    <border>
      <left/>
      <right style="thick">
        <color rgb="FFC00000"/>
      </right>
      <top/>
      <bottom style="thick">
        <color rgb="FFC00000"/>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style="medium">
        <color indexed="64"/>
      </right>
      <top style="thin">
        <color auto="1"/>
      </top>
      <bottom style="thin">
        <color auto="1"/>
      </bottom>
      <diagonal/>
    </border>
    <border>
      <left style="medium">
        <color indexed="64"/>
      </left>
      <right style="medium">
        <color indexed="64"/>
      </right>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medium">
        <color indexed="64"/>
      </top>
      <bottom style="thin">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right style="thin">
        <color indexed="64"/>
      </right>
      <top/>
      <bottom style="double">
        <color indexed="64"/>
      </bottom>
      <diagonal/>
    </border>
    <border>
      <left style="medium">
        <color indexed="64"/>
      </left>
      <right style="medium">
        <color indexed="64"/>
      </right>
      <top style="double">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auto="1"/>
      </top>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2">
    <xf numFmtId="0" fontId="0" fillId="0" borderId="0"/>
    <xf numFmtId="9" fontId="1" fillId="0" borderId="0" applyFont="0" applyFill="0" applyBorder="0" applyAlignment="0" applyProtection="0"/>
  </cellStyleXfs>
  <cellXfs count="246">
    <xf numFmtId="0" fontId="0" fillId="0" borderId="0" xfId="0"/>
    <xf numFmtId="1" fontId="0" fillId="0" borderId="0" xfId="0" applyNumberFormat="1"/>
    <xf numFmtId="9" fontId="0" fillId="0" borderId="0" xfId="0" applyNumberFormat="1"/>
    <xf numFmtId="0" fontId="0" fillId="0" borderId="0" xfId="0" applyAlignment="1">
      <alignment horizontal="center"/>
    </xf>
    <xf numFmtId="9" fontId="0" fillId="0" borderId="0" xfId="1" applyFont="1" applyAlignment="1">
      <alignment horizontal="center"/>
    </xf>
    <xf numFmtId="0" fontId="0" fillId="2" borderId="0" xfId="0" applyFill="1"/>
    <xf numFmtId="0" fontId="0" fillId="0" borderId="2" xfId="0" applyBorder="1" applyAlignment="1">
      <alignment horizontal="center"/>
    </xf>
    <xf numFmtId="9" fontId="0" fillId="0" borderId="2" xfId="1" applyFont="1" applyBorder="1" applyAlignment="1">
      <alignment horizontal="center"/>
    </xf>
    <xf numFmtId="0" fontId="0" fillId="0" borderId="3" xfId="0" applyBorder="1" applyAlignment="1">
      <alignment horizontal="center"/>
    </xf>
    <xf numFmtId="0" fontId="2" fillId="0" borderId="0" xfId="0" applyFont="1"/>
    <xf numFmtId="0" fontId="0" fillId="2" borderId="1" xfId="0" applyFill="1" applyBorder="1" applyAlignment="1">
      <alignment horizontal="center"/>
    </xf>
    <xf numFmtId="9" fontId="0" fillId="2" borderId="1" xfId="1" applyFont="1" applyFill="1" applyBorder="1" applyAlignment="1">
      <alignment horizontal="center"/>
    </xf>
    <xf numFmtId="0" fontId="0" fillId="0" borderId="0" xfId="0" applyFill="1"/>
    <xf numFmtId="0" fontId="0" fillId="0" borderId="4" xfId="0" applyFill="1" applyBorder="1" applyAlignment="1">
      <alignment horizontal="left"/>
    </xf>
    <xf numFmtId="0" fontId="3" fillId="2" borderId="0" xfId="0" applyFont="1" applyFill="1"/>
    <xf numFmtId="0" fontId="3" fillId="2" borderId="0" xfId="0" applyFont="1" applyFill="1" applyAlignment="1">
      <alignment horizontal="center"/>
    </xf>
    <xf numFmtId="0" fontId="3" fillId="2" borderId="0" xfId="0" applyFont="1" applyFill="1" applyAlignment="1"/>
    <xf numFmtId="1" fontId="3" fillId="2" borderId="0" xfId="0" applyNumberFormat="1" applyFont="1" applyFill="1" applyAlignment="1">
      <alignment horizontal="center"/>
    </xf>
    <xf numFmtId="0" fontId="0" fillId="0" borderId="3" xfId="0" applyBorder="1" applyAlignment="1">
      <alignment wrapText="1"/>
    </xf>
    <xf numFmtId="9" fontId="0" fillId="0" borderId="1" xfId="1" applyFont="1" applyBorder="1" applyAlignment="1">
      <alignment horizont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1" xfId="0" applyFill="1" applyBorder="1" applyAlignment="1">
      <alignment horizont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2" borderId="10" xfId="0" applyFill="1" applyBorder="1" applyAlignment="1">
      <alignment horizontal="center"/>
    </xf>
    <xf numFmtId="0" fontId="0" fillId="2" borderId="11" xfId="0" applyFill="1"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0" xfId="0" applyFill="1" applyBorder="1"/>
    <xf numFmtId="0" fontId="0" fillId="0" borderId="0" xfId="0" applyFill="1" applyBorder="1" applyAlignment="1">
      <alignment wrapText="1"/>
    </xf>
    <xf numFmtId="9" fontId="0" fillId="0" borderId="0" xfId="1" applyFont="1" applyFill="1" applyBorder="1" applyAlignment="1">
      <alignment horizontal="center"/>
    </xf>
    <xf numFmtId="1" fontId="0" fillId="0" borderId="0" xfId="0" applyNumberFormat="1" applyFill="1" applyBorder="1" applyAlignment="1">
      <alignment horizontal="center"/>
    </xf>
    <xf numFmtId="1" fontId="0" fillId="0" borderId="0" xfId="0" applyNumberFormat="1" applyFill="1" applyBorder="1"/>
    <xf numFmtId="0" fontId="0" fillId="0" borderId="1" xfId="0"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4" xfId="0" applyBorder="1"/>
    <xf numFmtId="0" fontId="0" fillId="0" borderId="15" xfId="0" applyBorder="1"/>
    <xf numFmtId="0" fontId="0" fillId="0" borderId="16" xfId="0" applyBorder="1"/>
    <xf numFmtId="0" fontId="0" fillId="0" borderId="17" xfId="0" applyBorder="1"/>
    <xf numFmtId="0" fontId="0" fillId="0" borderId="0" xfId="0" applyBorder="1"/>
    <xf numFmtId="0" fontId="0" fillId="0" borderId="18" xfId="0" applyBorder="1"/>
    <xf numFmtId="0" fontId="0" fillId="0" borderId="0" xfId="0" applyBorder="1" applyAlignment="1">
      <alignment horizontal="center"/>
    </xf>
    <xf numFmtId="1" fontId="0" fillId="0" borderId="0" xfId="0" applyNumberFormat="1" applyBorder="1" applyAlignment="1">
      <alignment horizontal="center"/>
    </xf>
    <xf numFmtId="9" fontId="0" fillId="0" borderId="0" xfId="0" applyNumberFormat="1" applyBorder="1"/>
    <xf numFmtId="0" fontId="0" fillId="0" borderId="0" xfId="0" applyBorder="1" applyAlignment="1">
      <alignment horizontal="center" vertical="center"/>
    </xf>
    <xf numFmtId="0" fontId="0" fillId="0" borderId="19" xfId="0" applyBorder="1"/>
    <xf numFmtId="0" fontId="0" fillId="0" borderId="20" xfId="0" applyBorder="1"/>
    <xf numFmtId="0" fontId="0" fillId="0" borderId="21" xfId="0" applyBorder="1"/>
    <xf numFmtId="0" fontId="5" fillId="0" borderId="0" xfId="0" applyFont="1"/>
    <xf numFmtId="0" fontId="0" fillId="0" borderId="1" xfId="0" applyBorder="1"/>
    <xf numFmtId="2" fontId="0" fillId="0" borderId="1" xfId="0" applyNumberFormat="1" applyBorder="1" applyAlignment="1">
      <alignment horizontal="left"/>
    </xf>
    <xf numFmtId="1" fontId="0" fillId="0" borderId="1" xfId="0" applyNumberFormat="1" applyBorder="1"/>
    <xf numFmtId="1" fontId="0" fillId="0" borderId="0" xfId="0" applyNumberFormat="1" applyBorder="1"/>
    <xf numFmtId="164" fontId="3" fillId="0" borderId="1" xfId="0" applyNumberFormat="1" applyFont="1" applyBorder="1"/>
    <xf numFmtId="0" fontId="3" fillId="0" borderId="1" xfId="0" applyFont="1" applyBorder="1" applyAlignment="1">
      <alignment horizontal="right"/>
    </xf>
    <xf numFmtId="2" fontId="0" fillId="0" borderId="0" xfId="0" applyNumberFormat="1"/>
    <xf numFmtId="2" fontId="0" fillId="0" borderId="0" xfId="0" applyNumberFormat="1" applyBorder="1"/>
    <xf numFmtId="0" fontId="0" fillId="0" borderId="1" xfId="0" applyBorder="1" applyAlignment="1">
      <alignment horizontal="left"/>
    </xf>
    <xf numFmtId="9" fontId="0" fillId="0" borderId="0" xfId="1" applyFont="1" applyBorder="1" applyAlignment="1">
      <alignment horizontal="center"/>
    </xf>
    <xf numFmtId="9" fontId="0" fillId="2" borderId="0" xfId="1" applyFont="1" applyFill="1" applyBorder="1" applyAlignment="1">
      <alignment horizontal="center"/>
    </xf>
    <xf numFmtId="0" fontId="0" fillId="3" borderId="1" xfId="0" applyFill="1" applyBorder="1" applyAlignment="1">
      <alignment horizontal="center" wrapText="1"/>
    </xf>
    <xf numFmtId="0" fontId="3" fillId="3" borderId="1" xfId="0" applyFont="1" applyFill="1" applyBorder="1" applyAlignment="1">
      <alignment horizontal="center" wrapText="1"/>
    </xf>
    <xf numFmtId="2" fontId="0" fillId="3" borderId="1" xfId="0" applyNumberFormat="1" applyFill="1" applyBorder="1" applyAlignment="1">
      <alignment horizontal="center"/>
    </xf>
    <xf numFmtId="0" fontId="0" fillId="3" borderId="0" xfId="0" applyFill="1"/>
    <xf numFmtId="2" fontId="0" fillId="3" borderId="0" xfId="0" applyNumberFormat="1" applyFill="1" applyAlignment="1">
      <alignment horizontal="left"/>
    </xf>
    <xf numFmtId="1" fontId="0" fillId="3" borderId="0" xfId="0" applyNumberFormat="1" applyFill="1" applyAlignment="1">
      <alignment horizontal="center"/>
    </xf>
    <xf numFmtId="0" fontId="6" fillId="0" borderId="0" xfId="0" applyFont="1"/>
    <xf numFmtId="0" fontId="0" fillId="0" borderId="0" xfId="0" applyFill="1" applyBorder="1" applyAlignment="1">
      <alignment horizontal="center"/>
    </xf>
    <xf numFmtId="0" fontId="0" fillId="3" borderId="0" xfId="0" applyFill="1" applyAlignment="1"/>
    <xf numFmtId="2" fontId="0" fillId="0" borderId="0" xfId="0" applyNumberFormat="1" applyFill="1" applyBorder="1" applyAlignment="1">
      <alignment horizontal="center"/>
    </xf>
    <xf numFmtId="0" fontId="3" fillId="0" borderId="0" xfId="0" applyFont="1"/>
    <xf numFmtId="2" fontId="3" fillId="3" borderId="2" xfId="0" applyNumberFormat="1" applyFont="1" applyFill="1" applyBorder="1"/>
    <xf numFmtId="2" fontId="0" fillId="3" borderId="3" xfId="0" applyNumberFormat="1" applyFill="1" applyBorder="1" applyAlignment="1">
      <alignment horizontal="center"/>
    </xf>
    <xf numFmtId="0" fontId="7" fillId="3" borderId="1" xfId="0" applyFont="1" applyFill="1" applyBorder="1" applyAlignment="1">
      <alignment horizontal="center"/>
    </xf>
    <xf numFmtId="0" fontId="7" fillId="3" borderId="3" xfId="0" applyFont="1" applyFill="1" applyBorder="1" applyAlignment="1">
      <alignment horizontal="center"/>
    </xf>
    <xf numFmtId="0" fontId="7" fillId="3" borderId="2" xfId="0" applyFont="1" applyFill="1" applyBorder="1"/>
    <xf numFmtId="1" fontId="0" fillId="0" borderId="1" xfId="0" applyNumberFormat="1" applyBorder="1" applyAlignment="1">
      <alignment horizontal="center"/>
    </xf>
    <xf numFmtId="0" fontId="0" fillId="2" borderId="23" xfId="0" applyFill="1" applyBorder="1" applyAlignment="1">
      <alignment horizontal="center"/>
    </xf>
    <xf numFmtId="0" fontId="0" fillId="2" borderId="5" xfId="0" applyFill="1" applyBorder="1" applyAlignment="1">
      <alignment horizontal="center"/>
    </xf>
    <xf numFmtId="0" fontId="0" fillId="0" borderId="23" xfId="0" applyBorder="1" applyAlignment="1">
      <alignment horizontal="center"/>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2" borderId="29" xfId="0" applyFill="1" applyBorder="1" applyAlignment="1">
      <alignment horizontal="center"/>
    </xf>
    <xf numFmtId="0" fontId="0" fillId="2" borderId="30" xfId="0" applyFill="1" applyBorder="1" applyAlignment="1">
      <alignment horizontal="center"/>
    </xf>
    <xf numFmtId="1" fontId="0" fillId="0" borderId="29" xfId="0" applyNumberFormat="1" applyBorder="1" applyAlignment="1">
      <alignment horizontal="center"/>
    </xf>
    <xf numFmtId="1" fontId="0" fillId="0" borderId="30" xfId="0" applyNumberFormat="1" applyBorder="1" applyAlignment="1">
      <alignment horizontal="center"/>
    </xf>
    <xf numFmtId="1" fontId="0" fillId="0" borderId="41" xfId="0" applyNumberFormat="1" applyBorder="1" applyAlignment="1">
      <alignment horizontal="center" vertical="center" wrapText="1"/>
    </xf>
    <xf numFmtId="1" fontId="0" fillId="0" borderId="42" xfId="0" applyNumberFormat="1" applyBorder="1" applyAlignment="1">
      <alignment horizontal="center" vertical="center" wrapText="1"/>
    </xf>
    <xf numFmtId="1" fontId="0" fillId="0" borderId="41" xfId="0" applyNumberFormat="1" applyBorder="1" applyAlignment="1">
      <alignment horizontal="center" vertical="center"/>
    </xf>
    <xf numFmtId="1" fontId="0" fillId="0" borderId="43" xfId="0" applyNumberFormat="1" applyBorder="1" applyAlignment="1">
      <alignment horizontal="center" vertical="center"/>
    </xf>
    <xf numFmtId="0" fontId="0" fillId="0" borderId="44" xfId="0" applyBorder="1" applyAlignment="1">
      <alignment horizontal="center"/>
    </xf>
    <xf numFmtId="1" fontId="0" fillId="0" borderId="45" xfId="0" applyNumberFormat="1" applyBorder="1" applyAlignment="1">
      <alignment horizontal="center"/>
    </xf>
    <xf numFmtId="1" fontId="0" fillId="0" borderId="40" xfId="0" applyNumberFormat="1" applyBorder="1" applyAlignment="1">
      <alignment horizontal="center"/>
    </xf>
    <xf numFmtId="1" fontId="0" fillId="0" borderId="3" xfId="0" applyNumberFormat="1" applyBorder="1" applyAlignment="1">
      <alignment horizontal="center"/>
    </xf>
    <xf numFmtId="0" fontId="0" fillId="0" borderId="0" xfId="0" applyFont="1"/>
    <xf numFmtId="0" fontId="0" fillId="0" borderId="18" xfId="0" applyFill="1" applyBorder="1"/>
    <xf numFmtId="0" fontId="0" fillId="0" borderId="0" xfId="0" applyAlignment="1">
      <alignment wrapText="1"/>
    </xf>
    <xf numFmtId="0" fontId="3" fillId="0" borderId="0" xfId="0" applyFont="1" applyFill="1" applyBorder="1" applyAlignment="1">
      <alignment horizontal="center"/>
    </xf>
    <xf numFmtId="0" fontId="3" fillId="0" borderId="46" xfId="0" applyFont="1" applyBorder="1" applyAlignment="1">
      <alignment horizontal="center"/>
    </xf>
    <xf numFmtId="0" fontId="3" fillId="0" borderId="47" xfId="0" applyFont="1" applyBorder="1" applyAlignment="1">
      <alignment horizontal="center"/>
    </xf>
    <xf numFmtId="0" fontId="3" fillId="0" borderId="25" xfId="0" applyFont="1" applyFill="1" applyBorder="1"/>
    <xf numFmtId="0" fontId="3" fillId="0" borderId="48" xfId="0" applyFont="1" applyBorder="1" applyAlignment="1">
      <alignment horizontal="center"/>
    </xf>
    <xf numFmtId="0" fontId="0" fillId="0" borderId="49" xfId="0" applyFont="1" applyFill="1" applyBorder="1" applyAlignment="1">
      <alignment horizontal="center"/>
    </xf>
    <xf numFmtId="0" fontId="0" fillId="0" borderId="50" xfId="0" applyBorder="1" applyAlignment="1">
      <alignment horizontal="left"/>
    </xf>
    <xf numFmtId="0" fontId="3" fillId="0" borderId="51" xfId="0" applyFont="1" applyBorder="1" applyAlignment="1">
      <alignment horizontal="center"/>
    </xf>
    <xf numFmtId="0" fontId="0" fillId="0" borderId="52" xfId="0" applyFont="1" applyFill="1" applyBorder="1" applyAlignment="1">
      <alignment horizontal="center"/>
    </xf>
    <xf numFmtId="0" fontId="0" fillId="0" borderId="53" xfId="0" applyBorder="1" applyAlignment="1">
      <alignment horizontal="left"/>
    </xf>
    <xf numFmtId="0" fontId="0" fillId="0" borderId="54" xfId="0" applyFill="1" applyBorder="1" applyAlignment="1">
      <alignment horizontal="left"/>
    </xf>
    <xf numFmtId="0" fontId="0" fillId="0" borderId="55" xfId="0" applyFont="1" applyFill="1" applyBorder="1" applyAlignment="1">
      <alignment horizontal="center"/>
    </xf>
    <xf numFmtId="0" fontId="0" fillId="0" borderId="6" xfId="0" applyFont="1" applyFill="1" applyBorder="1" applyAlignment="1">
      <alignment horizontal="center"/>
    </xf>
    <xf numFmtId="1" fontId="0" fillId="0" borderId="0" xfId="0" applyNumberFormat="1" applyBorder="1" applyAlignment="1">
      <alignment wrapText="1"/>
    </xf>
    <xf numFmtId="0" fontId="0" fillId="0" borderId="0" xfId="0" applyBorder="1" applyAlignment="1">
      <alignment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horizontal="center" wrapText="1"/>
    </xf>
    <xf numFmtId="0" fontId="0" fillId="0" borderId="59" xfId="0" applyBorder="1" applyAlignment="1">
      <alignment horizontal="left" wrapText="1"/>
    </xf>
    <xf numFmtId="0" fontId="3" fillId="0" borderId="60" xfId="0" applyFont="1" applyBorder="1" applyAlignment="1">
      <alignment horizontal="center" vertical="center" wrapText="1"/>
    </xf>
    <xf numFmtId="0" fontId="3" fillId="0" borderId="61" xfId="0" applyFont="1" applyBorder="1" applyAlignment="1">
      <alignment horizontal="center" wrapText="1"/>
    </xf>
    <xf numFmtId="0" fontId="3" fillId="0" borderId="62" xfId="0" applyFont="1" applyBorder="1" applyAlignment="1">
      <alignment horizontal="center" vertical="center" wrapText="1"/>
    </xf>
    <xf numFmtId="0" fontId="2" fillId="0" borderId="61" xfId="0" applyFont="1" applyBorder="1"/>
    <xf numFmtId="0" fontId="0" fillId="0" borderId="7" xfId="0" applyFill="1" applyBorder="1"/>
    <xf numFmtId="0" fontId="0" fillId="0" borderId="1" xfId="0" applyFill="1" applyBorder="1"/>
    <xf numFmtId="1" fontId="3" fillId="0" borderId="25" xfId="0" applyNumberFormat="1" applyFont="1" applyFill="1" applyBorder="1" applyAlignment="1">
      <alignment horizontal="center"/>
    </xf>
    <xf numFmtId="2" fontId="0" fillId="0" borderId="30" xfId="0" applyNumberFormat="1" applyFill="1" applyBorder="1" applyAlignment="1">
      <alignment horizontal="center"/>
    </xf>
    <xf numFmtId="0" fontId="3" fillId="0" borderId="66" xfId="0" applyFont="1" applyFill="1" applyBorder="1" applyAlignment="1">
      <alignment horizontal="center"/>
    </xf>
    <xf numFmtId="0" fontId="0" fillId="0" borderId="2" xfId="0" applyFill="1" applyBorder="1" applyAlignment="1">
      <alignment horizontal="center"/>
    </xf>
    <xf numFmtId="0" fontId="3" fillId="0" borderId="52" xfId="0" applyFont="1" applyFill="1" applyBorder="1" applyAlignment="1">
      <alignment horizontal="center"/>
    </xf>
    <xf numFmtId="0" fontId="0" fillId="0" borderId="1" xfId="0" applyFill="1" applyBorder="1" applyAlignment="1">
      <alignment wrapText="1"/>
    </xf>
    <xf numFmtId="0" fontId="0" fillId="0" borderId="4" xfId="0" applyFill="1" applyBorder="1" applyAlignment="1">
      <alignment wrapText="1"/>
    </xf>
    <xf numFmtId="0" fontId="3" fillId="0" borderId="55" xfId="0" applyFont="1" applyFill="1" applyBorder="1" applyAlignment="1">
      <alignment horizontal="center"/>
    </xf>
    <xf numFmtId="0" fontId="0" fillId="0" borderId="2" xfId="0" applyFill="1" applyBorder="1"/>
    <xf numFmtId="0" fontId="0" fillId="0" borderId="67" xfId="0" applyFill="1" applyBorder="1" applyAlignment="1">
      <alignment horizontal="center" wrapText="1"/>
    </xf>
    <xf numFmtId="0" fontId="0" fillId="0" borderId="30" xfId="0" applyFill="1" applyBorder="1" applyAlignment="1">
      <alignment horizontal="center" wrapText="1"/>
    </xf>
    <xf numFmtId="16" fontId="0" fillId="0" borderId="2" xfId="0" applyNumberFormat="1" applyFill="1" applyBorder="1" applyAlignment="1">
      <alignment horizontal="center" wrapText="1"/>
    </xf>
    <xf numFmtId="0" fontId="0" fillId="0" borderId="2" xfId="0" applyFill="1" applyBorder="1" applyAlignment="1">
      <alignment horizontal="center" wrapText="1"/>
    </xf>
    <xf numFmtId="0" fontId="2" fillId="0" borderId="6" xfId="0" applyFont="1" applyBorder="1" applyAlignment="1"/>
    <xf numFmtId="0" fontId="2" fillId="0" borderId="7" xfId="0" applyFont="1" applyBorder="1" applyAlignment="1"/>
    <xf numFmtId="0" fontId="2" fillId="0" borderId="24" xfId="0" applyFont="1" applyBorder="1" applyAlignment="1"/>
    <xf numFmtId="0" fontId="2" fillId="0" borderId="5" xfId="0" applyFont="1" applyBorder="1" applyAlignment="1"/>
    <xf numFmtId="0" fontId="0" fillId="0" borderId="0" xfId="0" applyAlignment="1">
      <alignment vertical="top" wrapText="1"/>
    </xf>
    <xf numFmtId="0" fontId="0" fillId="0" borderId="0" xfId="0" applyAlignment="1">
      <alignment horizontal="left" vertical="top" wrapText="1"/>
    </xf>
    <xf numFmtId="1" fontId="0" fillId="0" borderId="0" xfId="0" applyNumberFormat="1" applyAlignment="1">
      <alignment horizontal="center"/>
    </xf>
    <xf numFmtId="1" fontId="0" fillId="0" borderId="32" xfId="0" applyNumberFormat="1" applyBorder="1" applyAlignment="1">
      <alignment horizontal="center"/>
    </xf>
    <xf numFmtId="1" fontId="0" fillId="0" borderId="36" xfId="0" applyNumberFormat="1" applyBorder="1" applyAlignment="1">
      <alignment horizontal="center"/>
    </xf>
    <xf numFmtId="1" fontId="3" fillId="0" borderId="36" xfId="0" applyNumberFormat="1" applyFont="1" applyBorder="1" applyAlignment="1">
      <alignment horizontal="center"/>
    </xf>
    <xf numFmtId="0" fontId="3" fillId="0" borderId="36" xfId="0" applyFont="1" applyBorder="1"/>
    <xf numFmtId="0" fontId="3" fillId="0" borderId="31" xfId="0" applyFont="1" applyBorder="1"/>
    <xf numFmtId="9" fontId="0" fillId="0" borderId="70" xfId="1" applyFont="1" applyBorder="1" applyAlignment="1">
      <alignment horizontal="center"/>
    </xf>
    <xf numFmtId="9" fontId="0" fillId="0" borderId="71" xfId="1" applyFont="1" applyBorder="1" applyAlignment="1">
      <alignment horizontal="center"/>
    </xf>
    <xf numFmtId="0" fontId="0" fillId="0" borderId="71" xfId="0" applyBorder="1"/>
    <xf numFmtId="0" fontId="0" fillId="0" borderId="72" xfId="0" applyBorder="1"/>
    <xf numFmtId="0" fontId="0" fillId="0" borderId="30" xfId="0" applyBorder="1" applyAlignment="1">
      <alignment horizontal="center"/>
    </xf>
    <xf numFmtId="0" fontId="0" fillId="0" borderId="29" xfId="0" applyBorder="1" applyAlignment="1">
      <alignment horizontal="left"/>
    </xf>
    <xf numFmtId="0" fontId="0" fillId="0" borderId="29" xfId="0" applyBorder="1"/>
    <xf numFmtId="0" fontId="0" fillId="0" borderId="73" xfId="0" applyBorder="1" applyAlignment="1">
      <alignment horizontal="center"/>
    </xf>
    <xf numFmtId="0" fontId="0" fillId="0" borderId="74" xfId="0" applyBorder="1"/>
    <xf numFmtId="0" fontId="0" fillId="0" borderId="75" xfId="0" applyBorder="1" applyAlignment="1">
      <alignment horizontal="center" wrapText="1"/>
    </xf>
    <xf numFmtId="0" fontId="0" fillId="0" borderId="76" xfId="0" applyBorder="1" applyAlignment="1">
      <alignment horizontal="center" wrapText="1"/>
    </xf>
    <xf numFmtId="0" fontId="0" fillId="0" borderId="76" xfId="0" applyBorder="1" applyAlignment="1">
      <alignment horizontal="center"/>
    </xf>
    <xf numFmtId="0" fontId="0" fillId="0" borderId="77" xfId="0" applyBorder="1"/>
    <xf numFmtId="0" fontId="0" fillId="0" borderId="43" xfId="0" applyBorder="1" applyAlignment="1">
      <alignment horizontal="center" vertical="center"/>
    </xf>
    <xf numFmtId="0" fontId="0" fillId="4" borderId="1" xfId="0" applyFont="1" applyFill="1" applyBorder="1" applyAlignment="1">
      <alignment horizontal="center" wrapText="1"/>
    </xf>
    <xf numFmtId="1" fontId="11" fillId="4" borderId="1" xfId="0" applyNumberFormat="1" applyFont="1" applyFill="1" applyBorder="1" applyAlignment="1">
      <alignment horizontal="center"/>
    </xf>
    <xf numFmtId="1" fontId="4" fillId="4" borderId="1" xfId="0" applyNumberFormat="1" applyFont="1" applyFill="1" applyBorder="1" applyAlignment="1">
      <alignment horizontal="center"/>
    </xf>
    <xf numFmtId="1" fontId="11" fillId="4" borderId="3" xfId="0" applyNumberFormat="1" applyFont="1" applyFill="1" applyBorder="1" applyAlignment="1">
      <alignment horizontal="center"/>
    </xf>
    <xf numFmtId="0" fontId="3" fillId="4" borderId="30" xfId="0" applyFont="1" applyFill="1" applyBorder="1" applyAlignment="1">
      <alignment horizontal="center" wrapText="1"/>
    </xf>
    <xf numFmtId="1" fontId="7" fillId="4" borderId="30" xfId="0" applyNumberFormat="1" applyFont="1" applyFill="1" applyBorder="1" applyAlignment="1">
      <alignment horizontal="center"/>
    </xf>
    <xf numFmtId="1" fontId="13" fillId="4" borderId="30" xfId="0" applyNumberFormat="1" applyFont="1" applyFill="1" applyBorder="1" applyAlignment="1">
      <alignment horizontal="center"/>
    </xf>
    <xf numFmtId="1" fontId="7" fillId="4" borderId="40" xfId="0" applyNumberFormat="1" applyFont="1" applyFill="1" applyBorder="1" applyAlignment="1">
      <alignment horizontal="center"/>
    </xf>
    <xf numFmtId="1" fontId="0" fillId="0" borderId="42" xfId="0" applyNumberFormat="1" applyBorder="1" applyAlignment="1">
      <alignment horizontal="center" vertical="center"/>
    </xf>
    <xf numFmtId="1" fontId="0" fillId="0" borderId="43" xfId="0" quotePrefix="1" applyNumberFormat="1" applyBorder="1" applyAlignment="1">
      <alignment horizontal="center" vertical="center"/>
    </xf>
    <xf numFmtId="0" fontId="0" fillId="0" borderId="0" xfId="0" applyBorder="1" applyAlignment="1">
      <alignment horizontal="right"/>
    </xf>
    <xf numFmtId="0" fontId="14" fillId="0" borderId="52" xfId="0" applyFont="1" applyFill="1" applyBorder="1" applyAlignment="1">
      <alignment horizontal="center"/>
    </xf>
    <xf numFmtId="0" fontId="0" fillId="0" borderId="0" xfId="0" applyFill="1" applyBorder="1" applyAlignment="1">
      <alignment wrapText="1"/>
    </xf>
    <xf numFmtId="0" fontId="14" fillId="0" borderId="0" xfId="0" applyFont="1" applyAlignment="1">
      <alignment horizontal="left" wrapText="1"/>
    </xf>
    <xf numFmtId="0" fontId="2" fillId="0" borderId="65" xfId="0" applyFont="1" applyBorder="1" applyAlignment="1">
      <alignment horizontal="center" wrapText="1"/>
    </xf>
    <xf numFmtId="0" fontId="2" fillId="0" borderId="64" xfId="0" applyFont="1" applyBorder="1" applyAlignment="1">
      <alignment horizontal="center" wrapText="1"/>
    </xf>
    <xf numFmtId="0" fontId="2" fillId="0" borderId="63" xfId="0" applyFont="1" applyBorder="1" applyAlignment="1">
      <alignment horizontal="center" wrapText="1"/>
    </xf>
    <xf numFmtId="0" fontId="11" fillId="0" borderId="0" xfId="0" applyFont="1" applyFill="1" applyBorder="1" applyAlignment="1">
      <alignment wrapText="1"/>
    </xf>
    <xf numFmtId="0" fontId="0" fillId="0" borderId="0" xfId="0" applyFill="1" applyBorder="1" applyAlignment="1">
      <alignment horizontal="left" vertical="top" wrapText="1"/>
    </xf>
    <xf numFmtId="0" fontId="0" fillId="0" borderId="0" xfId="0" applyFill="1" applyBorder="1" applyAlignment="1">
      <alignment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7"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0" fillId="0" borderId="0" xfId="0" applyAlignment="1">
      <alignment horizont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2"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0" xfId="0" applyFill="1" applyBorder="1" applyAlignment="1">
      <alignment horizontal="left" wrapText="1"/>
    </xf>
    <xf numFmtId="0" fontId="2" fillId="0" borderId="0" xfId="0" applyFont="1" applyAlignment="1">
      <alignment horizontal="center"/>
    </xf>
    <xf numFmtId="0" fontId="3" fillId="0" borderId="80" xfId="0" applyFont="1" applyBorder="1" applyAlignment="1">
      <alignment horizontal="center"/>
    </xf>
    <xf numFmtId="0" fontId="3" fillId="0" borderId="79" xfId="0" applyFont="1" applyBorder="1" applyAlignment="1">
      <alignment horizontal="center"/>
    </xf>
    <xf numFmtId="0" fontId="3" fillId="0" borderId="78" xfId="0" applyFont="1" applyBorder="1" applyAlignment="1">
      <alignment horizontal="center"/>
    </xf>
    <xf numFmtId="0" fontId="5" fillId="0" borderId="69" xfId="0" applyFont="1" applyBorder="1" applyAlignment="1">
      <alignment horizontal="left"/>
    </xf>
    <xf numFmtId="0" fontId="5" fillId="0" borderId="68" xfId="0" applyFont="1" applyBorder="1" applyAlignment="1">
      <alignment horizontal="left"/>
    </xf>
    <xf numFmtId="0" fontId="5" fillId="0" borderId="51" xfId="0" applyFont="1" applyBorder="1" applyAlignment="1">
      <alignment horizontal="left"/>
    </xf>
    <xf numFmtId="0" fontId="5" fillId="0" borderId="0" xfId="0" applyFont="1" applyBorder="1" applyAlignment="1">
      <alignment horizontal="left"/>
    </xf>
    <xf numFmtId="0" fontId="0" fillId="0" borderId="0" xfId="0" applyAlignment="1">
      <alignment horizontal="left" vertical="top" wrapText="1"/>
    </xf>
    <xf numFmtId="0" fontId="18" fillId="0" borderId="0" xfId="0" applyFont="1" applyFill="1" applyAlignment="1">
      <alignment horizontal="center"/>
    </xf>
    <xf numFmtId="0" fontId="11" fillId="0" borderId="0" xfId="0" applyFont="1" applyFill="1" applyAlignment="1">
      <alignment horizontal="left" wrapText="1"/>
    </xf>
    <xf numFmtId="0" fontId="7" fillId="2"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1" fillId="0" borderId="1" xfId="0" applyFont="1" applyFill="1" applyBorder="1" applyAlignment="1">
      <alignment vertical="center" wrapText="1"/>
    </xf>
    <xf numFmtId="0" fontId="4" fillId="0" borderId="0" xfId="0" applyFont="1"/>
    <xf numFmtId="0" fontId="19" fillId="0" borderId="1" xfId="0" applyFont="1" applyFill="1" applyBorder="1" applyAlignment="1">
      <alignment vertical="center" wrapText="1"/>
    </xf>
    <xf numFmtId="0" fontId="11" fillId="0" borderId="0" xfId="0" applyFont="1" applyFill="1" applyAlignment="1">
      <alignment horizontal="left"/>
    </xf>
    <xf numFmtId="0" fontId="21" fillId="0" borderId="0" xfId="0" applyFont="1" applyFill="1"/>
    <xf numFmtId="0" fontId="11" fillId="0" borderId="0" xfId="0" applyFont="1" applyFill="1"/>
    <xf numFmtId="0" fontId="22" fillId="0" borderId="68" xfId="0" applyFont="1" applyBorder="1" applyAlignment="1">
      <alignment wrapText="1"/>
    </xf>
    <xf numFmtId="0" fontId="22" fillId="0" borderId="68" xfId="0" applyFont="1" applyBorder="1" applyAlignment="1"/>
    <xf numFmtId="0" fontId="5" fillId="0" borderId="68" xfId="0" applyFont="1" applyBorder="1" applyAlignment="1"/>
    <xf numFmtId="0" fontId="23" fillId="0" borderId="0" xfId="0" applyFont="1" applyAlignment="1">
      <alignment wrapText="1"/>
    </xf>
    <xf numFmtId="0" fontId="23" fillId="0" borderId="0" xfId="0" applyFont="1"/>
    <xf numFmtId="49" fontId="24" fillId="0" borderId="81" xfId="0" applyNumberFormat="1" applyFont="1" applyBorder="1" applyAlignment="1">
      <alignment wrapText="1"/>
    </xf>
    <xf numFmtId="49" fontId="24" fillId="0" borderId="7" xfId="0" applyNumberFormat="1" applyFont="1" applyBorder="1" applyAlignment="1">
      <alignment wrapText="1"/>
    </xf>
    <xf numFmtId="0" fontId="24" fillId="0" borderId="82" xfId="0" applyFont="1" applyBorder="1" applyAlignment="1">
      <alignment wrapText="1"/>
    </xf>
    <xf numFmtId="49" fontId="24" fillId="0" borderId="0" xfId="0" applyNumberFormat="1" applyFont="1" applyBorder="1" applyAlignment="1">
      <alignment wrapText="1"/>
    </xf>
    <xf numFmtId="0" fontId="24" fillId="0" borderId="0" xfId="0" applyFont="1" applyBorder="1" applyAlignment="1">
      <alignment wrapText="1"/>
    </xf>
    <xf numFmtId="49" fontId="24" fillId="0" borderId="26" xfId="0" applyNumberFormat="1" applyFont="1" applyBorder="1" applyAlignment="1">
      <alignment wrapText="1"/>
    </xf>
    <xf numFmtId="0" fontId="24" fillId="0" borderId="83" xfId="0" applyFont="1" applyBorder="1" applyAlignment="1">
      <alignment wrapText="1"/>
    </xf>
    <xf numFmtId="0" fontId="0" fillId="0" borderId="0" xfId="0" applyFill="1" applyAlignment="1">
      <alignment wrapText="1"/>
    </xf>
    <xf numFmtId="0" fontId="0" fillId="0" borderId="1" xfId="0" applyFill="1" applyBorder="1" applyAlignment="1">
      <alignment vertical="center" wrapText="1"/>
    </xf>
    <xf numFmtId="0" fontId="0" fillId="5" borderId="1" xfId="0" applyFill="1" applyBorder="1" applyAlignment="1">
      <alignment wrapText="1"/>
    </xf>
    <xf numFmtId="0" fontId="0" fillId="0" borderId="1" xfId="0" applyFont="1" applyFill="1" applyBorder="1" applyAlignment="1">
      <alignment wrapText="1"/>
    </xf>
    <xf numFmtId="0" fontId="0" fillId="5" borderId="1" xfId="0" applyFill="1" applyBorder="1"/>
    <xf numFmtId="0" fontId="27" fillId="5" borderId="1" xfId="0" applyFont="1" applyFill="1" applyBorder="1" applyAlignment="1">
      <alignment wrapText="1"/>
    </xf>
    <xf numFmtId="0" fontId="24" fillId="0" borderId="23" xfId="0" applyFont="1" applyFill="1" applyBorder="1" applyAlignment="1">
      <alignment wrapText="1"/>
    </xf>
    <xf numFmtId="0" fontId="0" fillId="0" borderId="68" xfId="0" applyFill="1" applyBorder="1" applyAlignment="1">
      <alignment wrapText="1"/>
    </xf>
    <xf numFmtId="0" fontId="0" fillId="0" borderId="84" xfId="0" applyFill="1" applyBorder="1" applyAlignment="1">
      <alignment wrapText="1"/>
    </xf>
    <xf numFmtId="0" fontId="28" fillId="0" borderId="23" xfId="0" applyFont="1" applyFill="1" applyBorder="1" applyAlignment="1">
      <alignment wrapText="1"/>
    </xf>
    <xf numFmtId="0" fontId="28" fillId="0" borderId="68" xfId="0" applyFont="1" applyFill="1" applyBorder="1" applyAlignment="1">
      <alignment wrapText="1"/>
    </xf>
    <xf numFmtId="0" fontId="0" fillId="6" borderId="1" xfId="0" applyFill="1" applyBorder="1" applyAlignment="1">
      <alignment wrapText="1"/>
    </xf>
    <xf numFmtId="0" fontId="27" fillId="6" borderId="1" xfId="0" applyFont="1" applyFill="1" applyBorder="1" applyAlignment="1">
      <alignment wrapText="1"/>
    </xf>
    <xf numFmtId="0" fontId="0" fillId="6" borderId="1" xfId="0" applyFill="1" applyBorder="1"/>
    <xf numFmtId="0" fontId="20" fillId="0" borderId="0" xfId="0" applyFont="1" applyFill="1" applyBorder="1" applyAlignment="1">
      <alignment horizontal="left" wrapText="1"/>
    </xf>
    <xf numFmtId="0" fontId="0" fillId="0" borderId="0" xfId="0" applyFill="1" applyBorder="1" applyAlignment="1">
      <alignmen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8"/>
  <sheetViews>
    <sheetView tabSelected="1" zoomScaleNormal="100" zoomScaleSheetLayoutView="80" workbookViewId="0">
      <selection activeCell="G9" sqref="G9"/>
    </sheetView>
  </sheetViews>
  <sheetFormatPr defaultRowHeight="14.5" x14ac:dyDescent="0.35"/>
  <cols>
    <col min="1" max="1" width="3.54296875" customWidth="1"/>
    <col min="2" max="2" width="32.453125" customWidth="1"/>
    <col min="3" max="3" width="21.453125" customWidth="1"/>
    <col min="4" max="4" width="20.81640625" customWidth="1"/>
    <col min="5" max="5" width="20.54296875" customWidth="1"/>
    <col min="6" max="6" width="16.1796875" customWidth="1"/>
    <col min="7" max="7" width="5" customWidth="1"/>
    <col min="8" max="9" width="8.7265625" style="41"/>
    <col min="10" max="10" width="13.453125" style="41" bestFit="1" customWidth="1"/>
    <col min="11" max="11" width="23.1796875" bestFit="1" customWidth="1"/>
  </cols>
  <sheetData>
    <row r="1" spans="2:10" x14ac:dyDescent="0.35">
      <c r="B1" t="s">
        <v>107</v>
      </c>
      <c r="C1" s="50" t="s">
        <v>160</v>
      </c>
    </row>
    <row r="2" spans="2:10" ht="15" thickBot="1" x14ac:dyDescent="0.4"/>
    <row r="3" spans="2:10" ht="44.5" customHeight="1" thickBot="1" x14ac:dyDescent="0.6">
      <c r="B3" s="177" t="s">
        <v>106</v>
      </c>
      <c r="C3" s="178"/>
      <c r="D3" s="178"/>
      <c r="E3" s="179"/>
      <c r="G3" s="41"/>
      <c r="J3"/>
    </row>
    <row r="4" spans="2:10" ht="46.4" customHeight="1" thickBot="1" x14ac:dyDescent="0.6">
      <c r="B4" s="121"/>
      <c r="C4" s="120" t="s">
        <v>105</v>
      </c>
      <c r="D4" s="119" t="s">
        <v>104</v>
      </c>
      <c r="E4" s="118" t="s">
        <v>103</v>
      </c>
      <c r="G4" s="41"/>
      <c r="J4"/>
    </row>
    <row r="5" spans="2:10" s="98" customFormat="1" ht="33" customHeight="1" thickTop="1" thickBot="1" x14ac:dyDescent="0.4">
      <c r="B5" s="117" t="s">
        <v>102</v>
      </c>
      <c r="C5" s="116" t="s">
        <v>101</v>
      </c>
      <c r="D5" s="115"/>
      <c r="E5" s="114"/>
      <c r="G5" s="113"/>
      <c r="H5" s="113"/>
      <c r="I5" s="112"/>
    </row>
    <row r="6" spans="2:10" ht="15" thickTop="1" x14ac:dyDescent="0.35">
      <c r="B6" s="109" t="s">
        <v>58</v>
      </c>
      <c r="C6" s="111">
        <v>0</v>
      </c>
      <c r="D6" s="110">
        <v>0</v>
      </c>
      <c r="E6" s="106">
        <f t="shared" ref="E6:E17" si="0">C6+D6</f>
        <v>0</v>
      </c>
      <c r="G6" s="41"/>
      <c r="J6"/>
    </row>
    <row r="7" spans="2:10" x14ac:dyDescent="0.35">
      <c r="B7" s="109" t="s">
        <v>59</v>
      </c>
      <c r="C7" s="107">
        <v>0</v>
      </c>
      <c r="D7" s="107">
        <v>0</v>
      </c>
      <c r="E7" s="106">
        <f t="shared" si="0"/>
        <v>0</v>
      </c>
      <c r="G7" s="41"/>
      <c r="J7"/>
    </row>
    <row r="8" spans="2:10" x14ac:dyDescent="0.35">
      <c r="B8" s="109" t="s">
        <v>60</v>
      </c>
      <c r="C8" s="107">
        <v>0</v>
      </c>
      <c r="D8" s="107">
        <v>4</v>
      </c>
      <c r="E8" s="106">
        <f t="shared" si="0"/>
        <v>4</v>
      </c>
      <c r="G8" s="41"/>
      <c r="J8"/>
    </row>
    <row r="9" spans="2:10" x14ac:dyDescent="0.35">
      <c r="B9" s="108" t="s">
        <v>50</v>
      </c>
      <c r="C9" s="107">
        <v>72</v>
      </c>
      <c r="D9" s="107">
        <v>11</v>
      </c>
      <c r="E9" s="106">
        <f t="shared" si="0"/>
        <v>83</v>
      </c>
      <c r="G9" s="41"/>
      <c r="J9"/>
    </row>
    <row r="10" spans="2:10" x14ac:dyDescent="0.35">
      <c r="B10" s="108" t="s">
        <v>49</v>
      </c>
      <c r="C10" s="107">
        <v>44</v>
      </c>
      <c r="D10" s="107">
        <v>1</v>
      </c>
      <c r="E10" s="106">
        <f t="shared" si="0"/>
        <v>45</v>
      </c>
      <c r="G10" s="41"/>
      <c r="J10"/>
    </row>
    <row r="11" spans="2:10" x14ac:dyDescent="0.35">
      <c r="B11" s="108" t="s">
        <v>48</v>
      </c>
      <c r="C11" s="107">
        <v>41</v>
      </c>
      <c r="D11" s="107">
        <v>0</v>
      </c>
      <c r="E11" s="106">
        <f t="shared" si="0"/>
        <v>41</v>
      </c>
      <c r="G11" s="41"/>
      <c r="J11"/>
    </row>
    <row r="12" spans="2:10" x14ac:dyDescent="0.35">
      <c r="B12" s="108" t="s">
        <v>51</v>
      </c>
      <c r="C12" s="107">
        <v>81</v>
      </c>
      <c r="D12" s="107">
        <v>3</v>
      </c>
      <c r="E12" s="106">
        <f t="shared" si="0"/>
        <v>84</v>
      </c>
      <c r="G12" s="41"/>
      <c r="J12"/>
    </row>
    <row r="13" spans="2:10" ht="16.5" x14ac:dyDescent="0.35">
      <c r="B13" s="108" t="s">
        <v>145</v>
      </c>
      <c r="C13" s="174">
        <v>100</v>
      </c>
      <c r="D13" s="107">
        <v>0</v>
      </c>
      <c r="E13" s="106">
        <f t="shared" si="0"/>
        <v>100</v>
      </c>
      <c r="G13" s="41"/>
      <c r="J13"/>
    </row>
    <row r="14" spans="2:10" ht="16.5" x14ac:dyDescent="0.35">
      <c r="B14" s="108" t="s">
        <v>146</v>
      </c>
      <c r="C14" s="174">
        <v>102</v>
      </c>
      <c r="D14" s="107">
        <v>1</v>
      </c>
      <c r="E14" s="106">
        <f t="shared" si="0"/>
        <v>103</v>
      </c>
      <c r="G14" s="41"/>
      <c r="J14"/>
    </row>
    <row r="15" spans="2:10" x14ac:dyDescent="0.35">
      <c r="B15" s="108" t="s">
        <v>54</v>
      </c>
      <c r="C15" s="107">
        <v>110</v>
      </c>
      <c r="D15" s="107">
        <v>0</v>
      </c>
      <c r="E15" s="106">
        <f t="shared" si="0"/>
        <v>110</v>
      </c>
      <c r="G15" s="41"/>
      <c r="J15"/>
    </row>
    <row r="16" spans="2:10" x14ac:dyDescent="0.35">
      <c r="B16" s="108" t="s">
        <v>100</v>
      </c>
      <c r="C16" s="107">
        <v>62</v>
      </c>
      <c r="D16" s="107">
        <v>0</v>
      </c>
      <c r="E16" s="106">
        <f t="shared" si="0"/>
        <v>62</v>
      </c>
      <c r="G16" s="41"/>
      <c r="J16"/>
    </row>
    <row r="17" spans="2:10" ht="15" thickBot="1" x14ac:dyDescent="0.4">
      <c r="B17" s="105" t="s">
        <v>56</v>
      </c>
      <c r="C17" s="104">
        <v>0</v>
      </c>
      <c r="D17" s="104">
        <v>0</v>
      </c>
      <c r="E17" s="103">
        <f t="shared" si="0"/>
        <v>0</v>
      </c>
      <c r="G17" s="41"/>
      <c r="I17" s="29"/>
      <c r="J17"/>
    </row>
    <row r="18" spans="2:10" ht="15" thickBot="1" x14ac:dyDescent="0.4">
      <c r="B18" s="102" t="s">
        <v>99</v>
      </c>
      <c r="C18" s="101">
        <f>SUM(C6:C17)</f>
        <v>612</v>
      </c>
      <c r="D18" s="100">
        <f>SUM(D6:D17)</f>
        <v>20</v>
      </c>
      <c r="E18" s="100">
        <f>SUM(E6:E17)</f>
        <v>632</v>
      </c>
      <c r="G18" s="41"/>
      <c r="I18" s="54"/>
      <c r="J18"/>
    </row>
    <row r="19" spans="2:10" ht="16.75" customHeight="1" x14ac:dyDescent="0.35">
      <c r="B19" s="29" t="s">
        <v>98</v>
      </c>
      <c r="C19" s="43"/>
      <c r="F19" s="99"/>
      <c r="J19" s="54"/>
    </row>
    <row r="20" spans="2:10" ht="19" customHeight="1" x14ac:dyDescent="0.35">
      <c r="B20" s="182" t="s">
        <v>97</v>
      </c>
      <c r="C20" s="182"/>
      <c r="D20" s="182"/>
      <c r="E20" s="182"/>
      <c r="F20" s="182"/>
      <c r="J20" s="54"/>
    </row>
    <row r="21" spans="2:10" ht="19" customHeight="1" x14ac:dyDescent="0.35">
      <c r="B21" s="180" t="s">
        <v>144</v>
      </c>
      <c r="C21" s="180"/>
      <c r="D21" s="180"/>
      <c r="E21" s="180"/>
      <c r="F21" s="180"/>
      <c r="J21" s="54"/>
    </row>
    <row r="22" spans="2:10" ht="32" customHeight="1" x14ac:dyDescent="0.35">
      <c r="B22" s="182" t="s">
        <v>96</v>
      </c>
      <c r="C22" s="182"/>
      <c r="D22" s="182"/>
      <c r="E22" s="182"/>
      <c r="F22" s="182"/>
      <c r="J22" s="54"/>
    </row>
    <row r="23" spans="2:10" ht="32.5" customHeight="1" x14ac:dyDescent="0.35">
      <c r="B23" s="181" t="s">
        <v>95</v>
      </c>
      <c r="C23" s="181"/>
      <c r="D23" s="181"/>
      <c r="E23" s="181"/>
      <c r="F23" s="181"/>
      <c r="J23" s="54"/>
    </row>
    <row r="24" spans="2:10" ht="19" customHeight="1" x14ac:dyDescent="0.35">
      <c r="B24" s="176" t="s">
        <v>155</v>
      </c>
      <c r="C24" s="176"/>
      <c r="D24" s="176"/>
      <c r="E24" s="176"/>
      <c r="F24" s="176"/>
      <c r="J24" s="54"/>
    </row>
    <row r="25" spans="2:10" x14ac:dyDescent="0.35">
      <c r="B25" s="30"/>
      <c r="C25" s="30"/>
      <c r="D25" s="30"/>
      <c r="E25" s="30"/>
      <c r="F25" s="30"/>
      <c r="J25" s="54"/>
    </row>
    <row r="26" spans="2:10" x14ac:dyDescent="0.35">
      <c r="B26" s="30"/>
      <c r="C26" s="30"/>
      <c r="D26" s="30"/>
      <c r="E26" s="30"/>
      <c r="F26" s="30"/>
      <c r="J26" s="54"/>
    </row>
    <row r="27" spans="2:10" x14ac:dyDescent="0.35">
      <c r="B27" s="30"/>
      <c r="C27" s="30"/>
      <c r="D27" s="30"/>
      <c r="E27" s="30"/>
      <c r="F27" s="30"/>
      <c r="J27" s="54"/>
    </row>
    <row r="28" spans="2:10" ht="18.649999999999999" customHeight="1" x14ac:dyDescent="0.35">
      <c r="C28" s="43"/>
      <c r="F28" s="41"/>
      <c r="J28" s="54"/>
    </row>
  </sheetData>
  <mergeCells count="6">
    <mergeCell ref="B24:F24"/>
    <mergeCell ref="B3:E3"/>
    <mergeCell ref="B21:F21"/>
    <mergeCell ref="B23:F23"/>
    <mergeCell ref="B20:F20"/>
    <mergeCell ref="B22:F22"/>
  </mergeCells>
  <pageMargins left="0.7" right="0.7" top="0.75" bottom="0.75" header="0.3" footer="0.3"/>
  <pageSetup scale="75" orientation="portrait" horizontalDpi="1200" verticalDpi="1200" r:id="rId1"/>
  <headerFoot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9"/>
  <sheetViews>
    <sheetView zoomScaleNormal="100" workbookViewId="0">
      <selection activeCell="C1" sqref="C1"/>
    </sheetView>
  </sheetViews>
  <sheetFormatPr defaultRowHeight="14.5" x14ac:dyDescent="0.35"/>
  <cols>
    <col min="1" max="1" width="26.453125" customWidth="1"/>
    <col min="2" max="2" width="18.81640625" customWidth="1"/>
    <col min="3" max="3" width="19.453125" customWidth="1"/>
    <col min="4" max="4" width="3.54296875" customWidth="1"/>
    <col min="5" max="5" width="12.54296875" customWidth="1"/>
    <col min="6" max="6" width="11.54296875" customWidth="1"/>
    <col min="7" max="7" width="10.453125" customWidth="1"/>
    <col min="8" max="8" width="10.81640625" customWidth="1"/>
    <col min="9" max="9" width="9.453125" bestFit="1" customWidth="1"/>
    <col min="10" max="10" width="6.54296875" customWidth="1"/>
    <col min="11" max="11" width="9.453125" customWidth="1"/>
    <col min="12" max="14" width="12.54296875" customWidth="1"/>
    <col min="15" max="15" width="14.7265625" customWidth="1"/>
    <col min="16" max="16" width="14" customWidth="1"/>
    <col min="17" max="17" width="9.54296875" customWidth="1"/>
    <col min="18" max="18" width="6.453125" customWidth="1"/>
    <col min="19" max="19" width="22.81640625" customWidth="1"/>
    <col min="20" max="20" width="9.81640625" customWidth="1"/>
    <col min="21" max="21" width="21" bestFit="1" customWidth="1"/>
    <col min="22" max="22" width="11.54296875" customWidth="1"/>
    <col min="23" max="26" width="8.7265625" customWidth="1"/>
    <col min="27" max="27" width="22.453125" customWidth="1"/>
    <col min="28" max="28" width="9.7265625" customWidth="1"/>
    <col min="29" max="29" width="8.7265625" customWidth="1"/>
    <col min="30" max="30" width="9.26953125" customWidth="1"/>
    <col min="31" max="31" width="8.7265625" customWidth="1"/>
    <col min="32" max="32" width="10.54296875" customWidth="1"/>
    <col min="33" max="33" width="13.54296875" customWidth="1"/>
    <col min="34" max="34" width="14.81640625" customWidth="1"/>
  </cols>
  <sheetData>
    <row r="1" spans="1:12" ht="23.5" x14ac:dyDescent="0.55000000000000004">
      <c r="A1" s="9" t="s">
        <v>24</v>
      </c>
      <c r="C1" s="50" t="s">
        <v>159</v>
      </c>
    </row>
    <row r="3" spans="1:12" x14ac:dyDescent="0.35">
      <c r="A3" s="189" t="s">
        <v>4</v>
      </c>
      <c r="B3" t="s">
        <v>39</v>
      </c>
    </row>
    <row r="4" spans="1:12" x14ac:dyDescent="0.35">
      <c r="A4" s="189"/>
      <c r="B4" s="36" t="s">
        <v>0</v>
      </c>
      <c r="C4" s="36" t="s">
        <v>1</v>
      </c>
      <c r="D4" s="51"/>
      <c r="E4" s="35" t="s">
        <v>2</v>
      </c>
      <c r="F4" s="52" t="s">
        <v>3</v>
      </c>
      <c r="H4" t="s">
        <v>40</v>
      </c>
    </row>
    <row r="5" spans="1:12" x14ac:dyDescent="0.35">
      <c r="A5" s="3">
        <v>9</v>
      </c>
      <c r="B5" s="35">
        <v>1152</v>
      </c>
      <c r="C5" s="35">
        <v>278</v>
      </c>
      <c r="D5" s="35"/>
      <c r="E5" s="35">
        <f>B5+C5</f>
        <v>1430</v>
      </c>
      <c r="F5" s="53">
        <f>E5/18</f>
        <v>79.444444444444443</v>
      </c>
      <c r="H5" s="2">
        <f>E5/5847</f>
        <v>0.24456986488797675</v>
      </c>
    </row>
    <row r="6" spans="1:12" x14ac:dyDescent="0.35">
      <c r="A6" s="3"/>
      <c r="B6" s="43"/>
      <c r="C6" s="43"/>
      <c r="D6" s="43"/>
      <c r="E6" s="43"/>
      <c r="F6" s="54"/>
      <c r="H6" s="45"/>
      <c r="I6" s="41"/>
      <c r="J6" s="41"/>
      <c r="K6" s="41"/>
      <c r="L6" s="41"/>
    </row>
    <row r="7" spans="1:12" x14ac:dyDescent="0.35">
      <c r="F7" s="41"/>
      <c r="G7" s="41"/>
      <c r="H7" s="41"/>
      <c r="I7" s="41"/>
      <c r="J7" s="41"/>
      <c r="K7" s="41"/>
      <c r="L7" s="41"/>
    </row>
    <row r="8" spans="1:12" ht="15" customHeight="1" x14ac:dyDescent="0.35">
      <c r="A8" s="14" t="s">
        <v>16</v>
      </c>
      <c r="B8" s="15" t="s">
        <v>14</v>
      </c>
      <c r="C8" s="14" t="s">
        <v>15</v>
      </c>
      <c r="D8" s="5"/>
      <c r="E8" t="s">
        <v>13</v>
      </c>
      <c r="F8" s="56" t="s">
        <v>7</v>
      </c>
      <c r="G8" s="55">
        <f>E18/E5</f>
        <v>0.5755244755244755</v>
      </c>
      <c r="H8" s="58"/>
      <c r="I8" s="58"/>
      <c r="J8" s="58"/>
      <c r="K8" s="58"/>
      <c r="L8" s="58"/>
    </row>
    <row r="9" spans="1:12" x14ac:dyDescent="0.35">
      <c r="A9" s="16" t="s">
        <v>12</v>
      </c>
      <c r="B9" s="17">
        <f>F5*G9</f>
        <v>28.888888888888889</v>
      </c>
      <c r="C9" s="17">
        <f>B9*20</f>
        <v>577.77777777777783</v>
      </c>
      <c r="D9" s="5"/>
      <c r="F9" s="56" t="s">
        <v>8</v>
      </c>
      <c r="G9" s="55">
        <f>E19/E5</f>
        <v>0.36363636363636365</v>
      </c>
      <c r="H9" s="58"/>
      <c r="I9" s="58"/>
      <c r="J9" s="58"/>
      <c r="K9" s="58"/>
      <c r="L9" s="58"/>
    </row>
    <row r="10" spans="1:12" x14ac:dyDescent="0.35">
      <c r="H10" s="41"/>
      <c r="I10" s="41"/>
      <c r="J10" s="41"/>
      <c r="K10" s="41"/>
      <c r="L10" s="41"/>
    </row>
    <row r="12" spans="1:12" x14ac:dyDescent="0.35">
      <c r="A12" s="51" t="s">
        <v>41</v>
      </c>
      <c r="B12" s="35" t="s">
        <v>0</v>
      </c>
      <c r="C12" s="35" t="s">
        <v>1</v>
      </c>
      <c r="D12" s="51"/>
      <c r="E12" s="35" t="s">
        <v>2</v>
      </c>
      <c r="G12" s="35" t="s">
        <v>17</v>
      </c>
      <c r="H12" s="51" t="s">
        <v>5</v>
      </c>
      <c r="I12" s="51" t="s">
        <v>42</v>
      </c>
      <c r="J12" s="41"/>
      <c r="K12" s="41"/>
      <c r="L12" s="41"/>
    </row>
    <row r="13" spans="1:12" x14ac:dyDescent="0.35">
      <c r="A13" s="51" t="s">
        <v>2</v>
      </c>
      <c r="B13" s="35">
        <v>1152</v>
      </c>
      <c r="C13" s="35">
        <v>278</v>
      </c>
      <c r="D13" s="51"/>
      <c r="E13" s="35">
        <f t="shared" ref="E13:E21" si="0">B13+C13</f>
        <v>1430</v>
      </c>
      <c r="G13" s="35" t="s">
        <v>16</v>
      </c>
      <c r="H13" s="35">
        <f>104+21</f>
        <v>125</v>
      </c>
      <c r="I13" s="19">
        <f>H13/E5</f>
        <v>8.7412587412587409E-2</v>
      </c>
      <c r="J13" s="60"/>
      <c r="K13" s="60"/>
      <c r="L13" s="60"/>
    </row>
    <row r="14" spans="1:12" x14ac:dyDescent="0.35">
      <c r="A14" s="51" t="s">
        <v>77</v>
      </c>
      <c r="B14" s="35">
        <v>831</v>
      </c>
      <c r="C14" s="35">
        <v>219</v>
      </c>
      <c r="D14" s="51"/>
      <c r="E14" s="35">
        <f t="shared" si="0"/>
        <v>1050</v>
      </c>
      <c r="G14" s="51"/>
      <c r="H14" s="51"/>
      <c r="I14" s="51"/>
      <c r="J14" s="41"/>
      <c r="K14" s="41"/>
      <c r="L14" s="41"/>
    </row>
    <row r="15" spans="1:12" x14ac:dyDescent="0.35">
      <c r="A15" s="51" t="s">
        <v>78</v>
      </c>
      <c r="B15" s="35">
        <v>321</v>
      </c>
      <c r="C15" s="35">
        <v>59</v>
      </c>
      <c r="D15" s="51"/>
      <c r="E15" s="35">
        <f t="shared" si="0"/>
        <v>380</v>
      </c>
      <c r="G15" s="35" t="s">
        <v>6</v>
      </c>
      <c r="H15" s="35" t="s">
        <v>5</v>
      </c>
      <c r="I15" s="51" t="s">
        <v>42</v>
      </c>
      <c r="J15" s="41"/>
      <c r="K15" s="41"/>
      <c r="L15" s="41"/>
    </row>
    <row r="16" spans="1:12" x14ac:dyDescent="0.35">
      <c r="B16" s="3"/>
      <c r="C16" s="3"/>
      <c r="E16" s="3"/>
      <c r="G16" s="35" t="s">
        <v>16</v>
      </c>
      <c r="H16" s="35">
        <f>42+1</f>
        <v>43</v>
      </c>
      <c r="I16" s="19">
        <f>H16/E5</f>
        <v>3.006993006993007E-2</v>
      </c>
      <c r="J16" s="60"/>
      <c r="K16" s="60"/>
      <c r="L16" s="60"/>
    </row>
    <row r="17" spans="1:5" x14ac:dyDescent="0.35">
      <c r="A17" s="51" t="s">
        <v>37</v>
      </c>
      <c r="B17" s="59" t="s">
        <v>43</v>
      </c>
      <c r="C17" s="35"/>
      <c r="D17" s="51"/>
      <c r="E17" s="35"/>
    </row>
    <row r="18" spans="1:5" x14ac:dyDescent="0.35">
      <c r="A18" s="51" t="s">
        <v>76</v>
      </c>
      <c r="B18" s="35">
        <v>708</v>
      </c>
      <c r="C18" s="35">
        <v>115</v>
      </c>
      <c r="D18" s="51"/>
      <c r="E18" s="35">
        <f t="shared" si="0"/>
        <v>823</v>
      </c>
    </row>
    <row r="19" spans="1:5" x14ac:dyDescent="0.35">
      <c r="A19" s="51" t="s">
        <v>79</v>
      </c>
      <c r="B19" s="35">
        <v>436</v>
      </c>
      <c r="C19" s="35">
        <v>84</v>
      </c>
      <c r="D19" s="51"/>
      <c r="E19" s="35">
        <f>B19+C19</f>
        <v>520</v>
      </c>
    </row>
    <row r="20" spans="1:5" x14ac:dyDescent="0.35">
      <c r="A20" s="51" t="s">
        <v>80</v>
      </c>
      <c r="B20" s="35">
        <v>8</v>
      </c>
      <c r="C20" s="35">
        <v>79</v>
      </c>
      <c r="D20" s="51"/>
      <c r="E20" s="35">
        <f t="shared" si="0"/>
        <v>87</v>
      </c>
    </row>
    <row r="21" spans="1:5" x14ac:dyDescent="0.35">
      <c r="A21" s="51" t="s">
        <v>2</v>
      </c>
      <c r="B21" s="35">
        <f>SUM(B18:B20)</f>
        <v>1152</v>
      </c>
      <c r="C21" s="35">
        <f>SUM(C18:C20)</f>
        <v>278</v>
      </c>
      <c r="D21" s="51"/>
      <c r="E21" s="35">
        <f t="shared" si="0"/>
        <v>1430</v>
      </c>
    </row>
    <row r="22" spans="1:5" x14ac:dyDescent="0.35">
      <c r="B22" s="3"/>
      <c r="C22" s="3"/>
      <c r="E22" s="3"/>
    </row>
    <row r="23" spans="1:5" x14ac:dyDescent="0.35">
      <c r="A23" t="s">
        <v>44</v>
      </c>
      <c r="B23" s="3"/>
      <c r="C23" s="3"/>
      <c r="E23" s="3"/>
    </row>
    <row r="24" spans="1:5" x14ac:dyDescent="0.35">
      <c r="A24" s="51" t="s">
        <v>10</v>
      </c>
      <c r="B24" s="35">
        <f>B19</f>
        <v>436</v>
      </c>
      <c r="C24" s="35">
        <f>C19</f>
        <v>84</v>
      </c>
      <c r="D24" s="51"/>
      <c r="E24" s="35">
        <f t="shared" ref="E24" si="1">B24+C24</f>
        <v>520</v>
      </c>
    </row>
    <row r="25" spans="1:5" x14ac:dyDescent="0.35">
      <c r="B25" s="3"/>
      <c r="C25" s="3"/>
      <c r="E25" s="3"/>
    </row>
    <row r="26" spans="1:5" x14ac:dyDescent="0.35">
      <c r="A26" s="51" t="s">
        <v>11</v>
      </c>
      <c r="B26" s="19">
        <f>B20/B13</f>
        <v>6.9444444444444441E-3</v>
      </c>
      <c r="C26" s="19">
        <f>C20/C13</f>
        <v>0.28417266187050361</v>
      </c>
      <c r="D26" s="51"/>
      <c r="E26" s="19">
        <f>E20/E13</f>
        <v>6.0839160839160841E-2</v>
      </c>
    </row>
    <row r="28" spans="1:5" x14ac:dyDescent="0.35">
      <c r="A28" t="s">
        <v>45</v>
      </c>
    </row>
    <row r="30" spans="1:5" ht="23.5" x14ac:dyDescent="0.55000000000000004">
      <c r="A30" s="9" t="s">
        <v>151</v>
      </c>
    </row>
    <row r="31" spans="1:5" x14ac:dyDescent="0.35">
      <c r="A31" t="s">
        <v>25</v>
      </c>
      <c r="B31" t="s">
        <v>33</v>
      </c>
    </row>
    <row r="33" spans="1:12" x14ac:dyDescent="0.35">
      <c r="A33" t="s">
        <v>18</v>
      </c>
      <c r="B33" s="3">
        <f>E5</f>
        <v>1430</v>
      </c>
    </row>
    <row r="34" spans="1:12" x14ac:dyDescent="0.35">
      <c r="E34" t="s">
        <v>46</v>
      </c>
    </row>
    <row r="35" spans="1:12" ht="15" thickBot="1" x14ac:dyDescent="0.4">
      <c r="A35" s="8" t="s">
        <v>38</v>
      </c>
      <c r="B35" s="8" t="s">
        <v>19</v>
      </c>
      <c r="C35" s="18" t="s">
        <v>61</v>
      </c>
      <c r="E35" s="8" t="s">
        <v>7</v>
      </c>
      <c r="F35" s="8" t="s">
        <v>8</v>
      </c>
      <c r="G35" s="8" t="s">
        <v>9</v>
      </c>
      <c r="H35" s="8" t="s">
        <v>20</v>
      </c>
      <c r="I35" s="8" t="s">
        <v>21</v>
      </c>
      <c r="J35" s="43"/>
      <c r="K35" s="43"/>
      <c r="L35" s="43"/>
    </row>
    <row r="36" spans="1:12" ht="15" thickTop="1" x14ac:dyDescent="0.35">
      <c r="A36" s="6" t="s">
        <v>32</v>
      </c>
      <c r="B36" s="6">
        <v>1</v>
      </c>
      <c r="C36" s="7">
        <f>B36/E$5</f>
        <v>6.993006993006993E-4</v>
      </c>
      <c r="E36" s="6">
        <v>1</v>
      </c>
      <c r="F36" s="6">
        <v>0</v>
      </c>
      <c r="G36" s="6">
        <v>0</v>
      </c>
      <c r="H36" s="7">
        <f>E36/B36</f>
        <v>1</v>
      </c>
      <c r="I36" s="7">
        <f>F36/B36</f>
        <v>0</v>
      </c>
      <c r="J36" s="60"/>
      <c r="K36" s="60"/>
      <c r="L36" s="60"/>
    </row>
    <row r="37" spans="1:12" x14ac:dyDescent="0.35">
      <c r="A37" s="6" t="s">
        <v>35</v>
      </c>
      <c r="B37" s="6">
        <v>2</v>
      </c>
      <c r="C37" s="7">
        <f t="shared" ref="C37:C44" si="2">B37/E$5</f>
        <v>1.3986013986013986E-3</v>
      </c>
      <c r="E37" s="6">
        <v>2</v>
      </c>
      <c r="F37" s="6">
        <v>0</v>
      </c>
      <c r="G37" s="6">
        <v>0</v>
      </c>
      <c r="H37" s="7">
        <f t="shared" ref="H37:H41" si="3">E37/B37</f>
        <v>1</v>
      </c>
      <c r="I37" s="7">
        <f t="shared" ref="I37:I44" si="4">F37/B37</f>
        <v>0</v>
      </c>
      <c r="J37" s="60"/>
      <c r="K37" s="60"/>
      <c r="L37" s="60"/>
    </row>
    <row r="38" spans="1:12" x14ac:dyDescent="0.35">
      <c r="A38" s="6" t="s">
        <v>31</v>
      </c>
      <c r="B38" s="6">
        <v>167</v>
      </c>
      <c r="C38" s="7">
        <f>B38/E$5</f>
        <v>0.11678321678321678</v>
      </c>
      <c r="E38" s="6">
        <v>96</v>
      </c>
      <c r="F38" s="6">
        <v>61</v>
      </c>
      <c r="G38" s="6">
        <v>10</v>
      </c>
      <c r="H38" s="7">
        <f t="shared" si="3"/>
        <v>0.57485029940119758</v>
      </c>
      <c r="I38" s="7">
        <f t="shared" si="4"/>
        <v>0.3652694610778443</v>
      </c>
      <c r="J38" s="60"/>
      <c r="K38" s="60"/>
      <c r="L38" s="60"/>
    </row>
    <row r="39" spans="1:12" x14ac:dyDescent="0.35">
      <c r="A39" s="6" t="s">
        <v>30</v>
      </c>
      <c r="B39" s="6">
        <v>154</v>
      </c>
      <c r="C39" s="7">
        <f t="shared" si="2"/>
        <v>0.1076923076923077</v>
      </c>
      <c r="E39" s="6">
        <v>109</v>
      </c>
      <c r="F39" s="6">
        <v>37</v>
      </c>
      <c r="G39" s="6">
        <v>8</v>
      </c>
      <c r="H39" s="7">
        <f t="shared" si="3"/>
        <v>0.70779220779220775</v>
      </c>
      <c r="I39" s="7">
        <f t="shared" si="4"/>
        <v>0.24025974025974026</v>
      </c>
      <c r="J39" s="60"/>
      <c r="K39" s="60"/>
      <c r="L39" s="60"/>
    </row>
    <row r="40" spans="1:12" x14ac:dyDescent="0.35">
      <c r="A40" s="6" t="s">
        <v>29</v>
      </c>
      <c r="B40" s="6">
        <v>235</v>
      </c>
      <c r="C40" s="7">
        <f t="shared" si="2"/>
        <v>0.16433566433566432</v>
      </c>
      <c r="E40" s="6">
        <v>189</v>
      </c>
      <c r="F40" s="6">
        <v>35</v>
      </c>
      <c r="G40" s="6">
        <v>11</v>
      </c>
      <c r="H40" s="7">
        <f t="shared" si="3"/>
        <v>0.80425531914893622</v>
      </c>
      <c r="I40" s="7">
        <f t="shared" si="4"/>
        <v>0.14893617021276595</v>
      </c>
      <c r="J40" s="60"/>
      <c r="K40" s="60"/>
      <c r="L40" s="60"/>
    </row>
    <row r="41" spans="1:12" x14ac:dyDescent="0.35">
      <c r="A41" s="6" t="s">
        <v>26</v>
      </c>
      <c r="B41" s="6">
        <v>627</v>
      </c>
      <c r="C41" s="7">
        <f t="shared" si="2"/>
        <v>0.43846153846153846</v>
      </c>
      <c r="E41" s="6">
        <v>351</v>
      </c>
      <c r="F41" s="6">
        <v>230</v>
      </c>
      <c r="G41" s="6">
        <v>46</v>
      </c>
      <c r="H41" s="7">
        <f t="shared" si="3"/>
        <v>0.55980861244019142</v>
      </c>
      <c r="I41" s="7">
        <f t="shared" si="4"/>
        <v>0.3668261562998405</v>
      </c>
      <c r="J41" s="60"/>
      <c r="K41" s="60"/>
      <c r="L41" s="60"/>
    </row>
    <row r="42" spans="1:12" x14ac:dyDescent="0.35">
      <c r="A42" s="6" t="s">
        <v>28</v>
      </c>
      <c r="B42" s="6">
        <v>23</v>
      </c>
      <c r="C42" s="7">
        <f t="shared" si="2"/>
        <v>1.6083916083916083E-2</v>
      </c>
      <c r="E42" s="6">
        <v>2</v>
      </c>
      <c r="F42" s="6">
        <v>19</v>
      </c>
      <c r="G42" s="6">
        <v>2</v>
      </c>
      <c r="H42" s="7">
        <f>E42/B42</f>
        <v>8.6956521739130432E-2</v>
      </c>
      <c r="I42" s="7">
        <f t="shared" si="4"/>
        <v>0.82608695652173914</v>
      </c>
      <c r="J42" s="60"/>
      <c r="K42" s="60"/>
      <c r="L42" s="60"/>
    </row>
    <row r="43" spans="1:12" x14ac:dyDescent="0.35">
      <c r="A43" s="6" t="s">
        <v>36</v>
      </c>
      <c r="B43" s="6">
        <v>49</v>
      </c>
      <c r="C43" s="7">
        <f t="shared" si="2"/>
        <v>3.4265734265734267E-2</v>
      </c>
      <c r="E43" s="6">
        <v>13</v>
      </c>
      <c r="F43" s="6">
        <v>34</v>
      </c>
      <c r="G43" s="6">
        <v>2</v>
      </c>
      <c r="H43" s="7">
        <f t="shared" ref="H43:H44" si="5">E43/B43</f>
        <v>0.26530612244897961</v>
      </c>
      <c r="I43" s="7">
        <f t="shared" si="4"/>
        <v>0.69387755102040816</v>
      </c>
      <c r="J43" s="60"/>
      <c r="K43" s="60"/>
      <c r="L43" s="60"/>
    </row>
    <row r="44" spans="1:12" x14ac:dyDescent="0.35">
      <c r="A44" s="6" t="s">
        <v>27</v>
      </c>
      <c r="B44" s="6">
        <v>172</v>
      </c>
      <c r="C44" s="7">
        <f t="shared" si="2"/>
        <v>0.12027972027972028</v>
      </c>
      <c r="E44" s="6">
        <v>60</v>
      </c>
      <c r="F44" s="6">
        <v>104</v>
      </c>
      <c r="G44" s="6">
        <v>8</v>
      </c>
      <c r="H44" s="7">
        <f t="shared" si="5"/>
        <v>0.34883720930232559</v>
      </c>
      <c r="I44" s="7">
        <f t="shared" si="4"/>
        <v>0.60465116279069764</v>
      </c>
      <c r="J44" s="60"/>
      <c r="K44" s="60"/>
      <c r="L44" s="60"/>
    </row>
    <row r="45" spans="1:12" x14ac:dyDescent="0.35">
      <c r="A45" s="10" t="s">
        <v>34</v>
      </c>
      <c r="B45" s="10" t="s">
        <v>22</v>
      </c>
      <c r="C45" s="11"/>
      <c r="E45" s="10"/>
      <c r="F45" s="10"/>
      <c r="G45" s="10"/>
      <c r="H45" s="11"/>
      <c r="I45" s="11"/>
      <c r="J45" s="61"/>
      <c r="K45" s="31"/>
      <c r="L45" s="31"/>
    </row>
    <row r="46" spans="1:12" x14ac:dyDescent="0.35">
      <c r="A46" s="13" t="s">
        <v>23</v>
      </c>
      <c r="B46" s="12"/>
      <c r="C46" s="12"/>
      <c r="E46" s="12"/>
      <c r="F46" s="12"/>
      <c r="G46" s="12"/>
      <c r="H46" s="12"/>
      <c r="I46" s="12"/>
      <c r="J46" s="12"/>
      <c r="K46" s="12"/>
      <c r="L46" s="12"/>
    </row>
    <row r="48" spans="1:12" x14ac:dyDescent="0.35">
      <c r="A48" t="s">
        <v>2</v>
      </c>
      <c r="B48" s="3">
        <f>SUM(B36:B44)</f>
        <v>1430</v>
      </c>
      <c r="C48" s="4">
        <f>SUM(C36:C44)</f>
        <v>1</v>
      </c>
      <c r="E48" s="3">
        <f>SUM(E36:E44)+E45</f>
        <v>823</v>
      </c>
      <c r="F48" s="3">
        <f>SUM(F36:F44)</f>
        <v>520</v>
      </c>
      <c r="G48" s="3">
        <f>SUM(G36:G44)</f>
        <v>87</v>
      </c>
      <c r="H48" t="s">
        <v>2</v>
      </c>
      <c r="I48" s="3">
        <f>E48+F48+G48</f>
        <v>1430</v>
      </c>
      <c r="J48" s="3"/>
      <c r="K48" s="3"/>
      <c r="L48" s="3"/>
    </row>
    <row r="50" spans="1:37" ht="24" thickBot="1" x14ac:dyDescent="0.6">
      <c r="A50" s="9" t="s">
        <v>150</v>
      </c>
      <c r="L50" s="9" t="s">
        <v>148</v>
      </c>
      <c r="R50" s="9" t="s">
        <v>149</v>
      </c>
    </row>
    <row r="51" spans="1:37" ht="15" thickTop="1" x14ac:dyDescent="0.35">
      <c r="A51" t="s">
        <v>47</v>
      </c>
      <c r="L51" s="65" t="s">
        <v>86</v>
      </c>
      <c r="M51" s="65"/>
      <c r="O51" s="65" t="s">
        <v>90</v>
      </c>
      <c r="R51" s="37"/>
      <c r="S51" s="38"/>
      <c r="T51" s="38"/>
      <c r="U51" s="38"/>
      <c r="V51" s="38"/>
      <c r="W51" s="38"/>
      <c r="X51" s="38"/>
      <c r="Y51" s="38"/>
      <c r="Z51" s="38"/>
      <c r="AA51" s="38"/>
      <c r="AB51" s="38"/>
      <c r="AC51" s="38"/>
      <c r="AD51" s="38"/>
      <c r="AE51" s="38"/>
      <c r="AF51" s="38"/>
      <c r="AG51" s="38"/>
      <c r="AH51" s="38"/>
      <c r="AI51" s="39"/>
      <c r="AJ51" s="41"/>
    </row>
    <row r="52" spans="1:37" ht="15" thickBot="1" x14ac:dyDescent="0.4">
      <c r="A52" t="s">
        <v>81</v>
      </c>
      <c r="L52" s="66" t="s">
        <v>87</v>
      </c>
      <c r="M52" s="67">
        <v>79.44</v>
      </c>
      <c r="O52" s="70" t="s">
        <v>89</v>
      </c>
      <c r="P52" s="65">
        <f>M52*20</f>
        <v>1588.8</v>
      </c>
      <c r="R52" s="40"/>
      <c r="S52" s="41"/>
      <c r="T52" s="41"/>
      <c r="U52" s="41"/>
      <c r="V52" s="41"/>
      <c r="W52" s="190" t="s">
        <v>64</v>
      </c>
      <c r="X52" s="190"/>
      <c r="Y52" s="190"/>
      <c r="Z52" s="190"/>
      <c r="AA52" s="194" t="s">
        <v>72</v>
      </c>
      <c r="AB52" s="186" t="s">
        <v>65</v>
      </c>
      <c r="AC52" s="187"/>
      <c r="AD52" s="187"/>
      <c r="AE52" s="187"/>
      <c r="AF52" s="187"/>
      <c r="AG52" s="187"/>
      <c r="AH52" s="188"/>
      <c r="AI52" s="42"/>
      <c r="AJ52" s="41"/>
    </row>
    <row r="53" spans="1:37" x14ac:dyDescent="0.35">
      <c r="E53" t="s">
        <v>46</v>
      </c>
      <c r="R53" s="40"/>
      <c r="S53" s="41" t="s">
        <v>68</v>
      </c>
      <c r="T53" s="41"/>
      <c r="U53" s="41"/>
      <c r="V53" s="41"/>
      <c r="W53" s="191" t="s">
        <v>73</v>
      </c>
      <c r="X53" s="191"/>
      <c r="Y53" s="191" t="s">
        <v>69</v>
      </c>
      <c r="Z53" s="191"/>
      <c r="AA53" s="195"/>
      <c r="AB53" s="192" t="s">
        <v>67</v>
      </c>
      <c r="AC53" s="193"/>
      <c r="AD53" s="183" t="s">
        <v>66</v>
      </c>
      <c r="AE53" s="184"/>
      <c r="AF53" s="184"/>
      <c r="AG53" s="184"/>
      <c r="AH53" s="185"/>
      <c r="AI53" s="97"/>
      <c r="AJ53" s="29"/>
    </row>
    <row r="54" spans="1:37" ht="71.5" customHeight="1" thickBot="1" x14ac:dyDescent="0.4">
      <c r="A54" s="8" t="s">
        <v>57</v>
      </c>
      <c r="B54" s="8" t="s">
        <v>19</v>
      </c>
      <c r="C54" s="18" t="s">
        <v>61</v>
      </c>
      <c r="E54" s="8" t="s">
        <v>7</v>
      </c>
      <c r="F54" s="8" t="s">
        <v>8</v>
      </c>
      <c r="G54" s="8" t="s">
        <v>9</v>
      </c>
      <c r="H54" s="8" t="s">
        <v>20</v>
      </c>
      <c r="I54" s="8" t="s">
        <v>21</v>
      </c>
      <c r="J54" s="43"/>
      <c r="K54" s="69"/>
      <c r="L54" s="62" t="s">
        <v>82</v>
      </c>
      <c r="M54" s="62" t="s">
        <v>83</v>
      </c>
      <c r="N54" s="62" t="s">
        <v>84</v>
      </c>
      <c r="O54" s="62" t="s">
        <v>88</v>
      </c>
      <c r="P54" s="63" t="s">
        <v>85</v>
      </c>
      <c r="R54" s="40"/>
      <c r="S54" s="20" t="s">
        <v>63</v>
      </c>
      <c r="T54" s="21" t="s">
        <v>62</v>
      </c>
      <c r="U54" s="21" t="s">
        <v>74</v>
      </c>
      <c r="V54" s="41"/>
      <c r="W54" s="23" t="s">
        <v>70</v>
      </c>
      <c r="X54" s="24" t="s">
        <v>71</v>
      </c>
      <c r="Y54" s="23" t="s">
        <v>70</v>
      </c>
      <c r="Z54" s="24" t="s">
        <v>71</v>
      </c>
      <c r="AA54" s="196"/>
      <c r="AB54" s="82" t="s">
        <v>70</v>
      </c>
      <c r="AC54" s="83" t="s">
        <v>71</v>
      </c>
      <c r="AD54" s="82" t="s">
        <v>70</v>
      </c>
      <c r="AE54" s="34" t="s">
        <v>71</v>
      </c>
      <c r="AF54" s="63" t="s">
        <v>92</v>
      </c>
      <c r="AG54" s="163" t="s">
        <v>154</v>
      </c>
      <c r="AH54" s="167" t="s">
        <v>93</v>
      </c>
      <c r="AI54" s="42"/>
      <c r="AJ54" s="30"/>
      <c r="AK54" s="30"/>
    </row>
    <row r="55" spans="1:37" ht="15" thickTop="1" x14ac:dyDescent="0.35">
      <c r="A55" s="10" t="s">
        <v>58</v>
      </c>
      <c r="B55" s="10" t="s">
        <v>22</v>
      </c>
      <c r="C55" s="11">
        <f>E55/B$48</f>
        <v>0</v>
      </c>
      <c r="E55" s="10">
        <v>0</v>
      </c>
      <c r="F55" s="10">
        <v>0</v>
      </c>
      <c r="G55" s="10">
        <v>0</v>
      </c>
      <c r="H55" s="11">
        <v>0</v>
      </c>
      <c r="I55" s="11">
        <v>0</v>
      </c>
      <c r="J55" s="31"/>
      <c r="K55" s="31"/>
      <c r="L55" s="64">
        <f t="shared" ref="L55:L66" si="6">$M$52*C55</f>
        <v>0</v>
      </c>
      <c r="M55" s="64">
        <f t="shared" ref="M55:M66" si="7">L55*I55</f>
        <v>0</v>
      </c>
      <c r="N55" s="64">
        <f t="shared" ref="N55:N66" si="8">M55*20</f>
        <v>0</v>
      </c>
      <c r="O55" s="64">
        <f t="shared" ref="O55:O66" si="9">N55*1.06</f>
        <v>0</v>
      </c>
      <c r="P55" s="75">
        <v>0</v>
      </c>
      <c r="R55" s="40"/>
      <c r="S55" s="10" t="s">
        <v>58</v>
      </c>
      <c r="T55" s="10" t="s">
        <v>22</v>
      </c>
      <c r="U55" s="10" t="s">
        <v>22</v>
      </c>
      <c r="V55" s="41"/>
      <c r="W55" s="25">
        <v>0</v>
      </c>
      <c r="X55" s="26">
        <v>0</v>
      </c>
      <c r="Y55" s="25">
        <v>0</v>
      </c>
      <c r="Z55" s="26">
        <v>0</v>
      </c>
      <c r="AA55" s="79" t="s">
        <v>58</v>
      </c>
      <c r="AB55" s="84">
        <v>0</v>
      </c>
      <c r="AC55" s="85">
        <v>0</v>
      </c>
      <c r="AD55" s="84">
        <v>0</v>
      </c>
      <c r="AE55" s="10">
        <v>0</v>
      </c>
      <c r="AF55" s="75">
        <v>0</v>
      </c>
      <c r="AG55" s="164">
        <f>AE55-AF55</f>
        <v>0</v>
      </c>
      <c r="AH55" s="168">
        <v>0</v>
      </c>
      <c r="AI55" s="42"/>
      <c r="AJ55" s="31"/>
      <c r="AK55" s="32"/>
    </row>
    <row r="56" spans="1:37" x14ac:dyDescent="0.35">
      <c r="A56" s="10" t="s">
        <v>59</v>
      </c>
      <c r="B56" s="10" t="s">
        <v>22</v>
      </c>
      <c r="C56" s="11">
        <f t="shared" ref="C56" si="10">E56/B$48</f>
        <v>0</v>
      </c>
      <c r="E56" s="10">
        <v>0</v>
      </c>
      <c r="F56" s="10">
        <v>0</v>
      </c>
      <c r="G56" s="10">
        <v>0</v>
      </c>
      <c r="H56" s="11">
        <v>0</v>
      </c>
      <c r="I56" s="11">
        <v>0</v>
      </c>
      <c r="J56" s="31"/>
      <c r="K56" s="31"/>
      <c r="L56" s="64">
        <f t="shared" si="6"/>
        <v>0</v>
      </c>
      <c r="M56" s="64">
        <f t="shared" si="7"/>
        <v>0</v>
      </c>
      <c r="N56" s="64">
        <f t="shared" si="8"/>
        <v>0</v>
      </c>
      <c r="O56" s="64">
        <f t="shared" si="9"/>
        <v>0</v>
      </c>
      <c r="P56" s="75">
        <v>0</v>
      </c>
      <c r="R56" s="40"/>
      <c r="S56" s="10" t="s">
        <v>59</v>
      </c>
      <c r="T56" s="10" t="s">
        <v>22</v>
      </c>
      <c r="U56" s="10" t="s">
        <v>22</v>
      </c>
      <c r="V56" s="41"/>
      <c r="W56" s="25">
        <v>0</v>
      </c>
      <c r="X56" s="26">
        <v>0</v>
      </c>
      <c r="Y56" s="25">
        <v>0</v>
      </c>
      <c r="Z56" s="26">
        <v>0</v>
      </c>
      <c r="AA56" s="80" t="s">
        <v>59</v>
      </c>
      <c r="AB56" s="84">
        <v>0</v>
      </c>
      <c r="AC56" s="85">
        <v>0</v>
      </c>
      <c r="AD56" s="84">
        <v>0</v>
      </c>
      <c r="AE56" s="10">
        <v>0</v>
      </c>
      <c r="AF56" s="75">
        <v>0</v>
      </c>
      <c r="AG56" s="164">
        <f t="shared" ref="AG56:AG65" si="11">AE56-AF56</f>
        <v>0</v>
      </c>
      <c r="AH56" s="168">
        <v>0</v>
      </c>
      <c r="AI56" s="42"/>
      <c r="AJ56" s="31"/>
      <c r="AK56" s="32"/>
    </row>
    <row r="57" spans="1:37" x14ac:dyDescent="0.35">
      <c r="A57" s="10" t="s">
        <v>60</v>
      </c>
      <c r="B57" s="10">
        <v>3</v>
      </c>
      <c r="C57" s="11">
        <f>B57/B$48</f>
        <v>2.0979020979020979E-3</v>
      </c>
      <c r="E57" s="10">
        <v>3</v>
      </c>
      <c r="F57" s="10">
        <v>0</v>
      </c>
      <c r="G57" s="10">
        <v>0</v>
      </c>
      <c r="H57" s="11">
        <f>E57/B57</f>
        <v>1</v>
      </c>
      <c r="I57" s="11">
        <v>0</v>
      </c>
      <c r="J57" s="31"/>
      <c r="K57" s="31"/>
      <c r="L57" s="64">
        <f t="shared" si="6"/>
        <v>0.16665734265734264</v>
      </c>
      <c r="M57" s="64">
        <f t="shared" si="7"/>
        <v>0</v>
      </c>
      <c r="N57" s="64">
        <f t="shared" si="8"/>
        <v>0</v>
      </c>
      <c r="O57" s="64">
        <f t="shared" si="9"/>
        <v>0</v>
      </c>
      <c r="P57" s="75">
        <v>0</v>
      </c>
      <c r="R57" s="40"/>
      <c r="S57" s="10" t="s">
        <v>60</v>
      </c>
      <c r="T57" s="10">
        <v>3</v>
      </c>
      <c r="U57" s="10">
        <f t="shared" ref="U57:U66" si="12">X57+Z57</f>
        <v>3</v>
      </c>
      <c r="V57" s="41"/>
      <c r="W57" s="25">
        <v>3</v>
      </c>
      <c r="X57" s="26">
        <v>3</v>
      </c>
      <c r="Y57" s="25">
        <v>0</v>
      </c>
      <c r="Z57" s="26">
        <v>0</v>
      </c>
      <c r="AA57" s="80" t="s">
        <v>60</v>
      </c>
      <c r="AB57" s="84">
        <f>W57*$H$57</f>
        <v>3</v>
      </c>
      <c r="AC57" s="85">
        <f>X57*$H$57</f>
        <v>3</v>
      </c>
      <c r="AD57" s="84">
        <v>0</v>
      </c>
      <c r="AE57" s="10">
        <v>0</v>
      </c>
      <c r="AF57" s="75">
        <v>0</v>
      </c>
      <c r="AG57" s="164">
        <f t="shared" si="11"/>
        <v>0</v>
      </c>
      <c r="AH57" s="168">
        <v>0</v>
      </c>
      <c r="AI57" s="42"/>
      <c r="AJ57" s="31"/>
      <c r="AK57" s="32"/>
    </row>
    <row r="58" spans="1:37" x14ac:dyDescent="0.35">
      <c r="A58" s="6" t="s">
        <v>50</v>
      </c>
      <c r="B58" s="6">
        <v>167</v>
      </c>
      <c r="C58" s="11">
        <f t="shared" ref="C58:C66" si="13">B58/B$48</f>
        <v>0.11678321678321678</v>
      </c>
      <c r="E58" s="6">
        <v>96</v>
      </c>
      <c r="F58" s="6">
        <v>61</v>
      </c>
      <c r="G58" s="6">
        <v>10</v>
      </c>
      <c r="H58" s="7">
        <f>E58/B58</f>
        <v>0.57485029940119758</v>
      </c>
      <c r="I58" s="7">
        <f>F58/B58</f>
        <v>0.3652694610778443</v>
      </c>
      <c r="J58" s="31"/>
      <c r="K58" s="31"/>
      <c r="L58" s="64">
        <f t="shared" si="6"/>
        <v>9.2772587412587413</v>
      </c>
      <c r="M58" s="64">
        <f t="shared" si="7"/>
        <v>3.3886993006993005</v>
      </c>
      <c r="N58" s="64">
        <f t="shared" si="8"/>
        <v>67.773986013986004</v>
      </c>
      <c r="O58" s="64">
        <f t="shared" si="9"/>
        <v>71.840425174825171</v>
      </c>
      <c r="P58" s="75">
        <v>72</v>
      </c>
      <c r="R58" s="40"/>
      <c r="S58" s="6" t="s">
        <v>50</v>
      </c>
      <c r="T58" s="6">
        <v>197</v>
      </c>
      <c r="U58" s="22">
        <v>232</v>
      </c>
      <c r="V58" s="41"/>
      <c r="W58" s="27">
        <v>196</v>
      </c>
      <c r="X58" s="28">
        <v>231</v>
      </c>
      <c r="Y58" s="27">
        <v>1</v>
      </c>
      <c r="Z58" s="28">
        <v>1</v>
      </c>
      <c r="AA58" s="81" t="s">
        <v>50</v>
      </c>
      <c r="AB58" s="86">
        <f>W58*$H$58</f>
        <v>112.67065868263472</v>
      </c>
      <c r="AC58" s="87">
        <f>X58*$H$58</f>
        <v>132.79041916167665</v>
      </c>
      <c r="AD58" s="86">
        <f>Y58+(W58-AB58)</f>
        <v>84.329341317365277</v>
      </c>
      <c r="AE58" s="78">
        <f>Z58+(X58-AC58)</f>
        <v>99.209580838323348</v>
      </c>
      <c r="AF58" s="75">
        <v>72</v>
      </c>
      <c r="AG58" s="164">
        <f t="shared" si="11"/>
        <v>27.209580838323348</v>
      </c>
      <c r="AH58" s="168">
        <v>72</v>
      </c>
      <c r="AI58" s="42"/>
      <c r="AJ58" s="31"/>
      <c r="AK58" s="32"/>
    </row>
    <row r="59" spans="1:37" x14ac:dyDescent="0.35">
      <c r="A59" s="6" t="s">
        <v>49</v>
      </c>
      <c r="B59" s="6">
        <v>154</v>
      </c>
      <c r="C59" s="11">
        <f t="shared" si="13"/>
        <v>0.1076923076923077</v>
      </c>
      <c r="E59" s="6">
        <v>109</v>
      </c>
      <c r="F59" s="6">
        <v>37</v>
      </c>
      <c r="G59" s="6">
        <v>8</v>
      </c>
      <c r="H59" s="7">
        <f>E59/B59</f>
        <v>0.70779220779220775</v>
      </c>
      <c r="I59" s="7">
        <f>F59/B59</f>
        <v>0.24025974025974026</v>
      </c>
      <c r="J59" s="60"/>
      <c r="K59" s="31"/>
      <c r="L59" s="64">
        <f t="shared" si="6"/>
        <v>8.555076923076923</v>
      </c>
      <c r="M59" s="64">
        <f t="shared" si="7"/>
        <v>2.0554405594405596</v>
      </c>
      <c r="N59" s="64">
        <f t="shared" si="8"/>
        <v>41.108811188811188</v>
      </c>
      <c r="O59" s="64">
        <f t="shared" si="9"/>
        <v>43.575339860139863</v>
      </c>
      <c r="P59" s="75">
        <v>44</v>
      </c>
      <c r="R59" s="40"/>
      <c r="S59" s="6" t="s">
        <v>49</v>
      </c>
      <c r="T59" s="6">
        <v>176</v>
      </c>
      <c r="U59" s="22">
        <f t="shared" si="12"/>
        <v>234</v>
      </c>
      <c r="V59" s="41"/>
      <c r="W59" s="27">
        <v>175</v>
      </c>
      <c r="X59" s="28">
        <v>233</v>
      </c>
      <c r="Y59" s="27">
        <v>1</v>
      </c>
      <c r="Z59" s="28">
        <v>1</v>
      </c>
      <c r="AA59" s="81" t="s">
        <v>49</v>
      </c>
      <c r="AB59" s="86">
        <f>W59*$H$59</f>
        <v>123.86363636363636</v>
      </c>
      <c r="AC59" s="87">
        <f>X59*$H$59</f>
        <v>164.91558441558442</v>
      </c>
      <c r="AD59" s="86">
        <f t="shared" ref="AD59:AE66" si="14">Y59+(W59-AB59)</f>
        <v>52.13636363636364</v>
      </c>
      <c r="AE59" s="78">
        <f t="shared" si="14"/>
        <v>69.084415584415581</v>
      </c>
      <c r="AF59" s="75">
        <v>44</v>
      </c>
      <c r="AG59" s="164">
        <f t="shared" si="11"/>
        <v>25.084415584415581</v>
      </c>
      <c r="AH59" s="168">
        <v>44</v>
      </c>
      <c r="AI59" s="42"/>
      <c r="AJ59" s="31"/>
      <c r="AK59" s="32"/>
    </row>
    <row r="60" spans="1:37" x14ac:dyDescent="0.35">
      <c r="A60" s="6" t="s">
        <v>48</v>
      </c>
      <c r="B60" s="6">
        <v>235</v>
      </c>
      <c r="C60" s="11">
        <f t="shared" si="13"/>
        <v>0.16433566433566432</v>
      </c>
      <c r="E60" s="6">
        <v>189</v>
      </c>
      <c r="F60" s="6">
        <v>35</v>
      </c>
      <c r="G60" s="6">
        <v>11</v>
      </c>
      <c r="H60" s="7">
        <f t="shared" ref="H60:H63" si="15">E60/B60</f>
        <v>0.80425531914893622</v>
      </c>
      <c r="I60" s="7">
        <f t="shared" ref="I60:I65" si="16">F60/B60</f>
        <v>0.14893617021276595</v>
      </c>
      <c r="J60" s="60"/>
      <c r="K60" s="60"/>
      <c r="L60" s="64">
        <f t="shared" si="6"/>
        <v>13.054825174825174</v>
      </c>
      <c r="M60" s="64">
        <f t="shared" si="7"/>
        <v>1.9443356643356642</v>
      </c>
      <c r="N60" s="64">
        <f t="shared" si="8"/>
        <v>38.886713286713281</v>
      </c>
      <c r="O60" s="64">
        <f t="shared" si="9"/>
        <v>41.219916083916083</v>
      </c>
      <c r="P60" s="75">
        <v>41</v>
      </c>
      <c r="R60" s="40"/>
      <c r="S60" s="6" t="s">
        <v>48</v>
      </c>
      <c r="T60" s="6">
        <v>207</v>
      </c>
      <c r="U60" s="22">
        <v>316</v>
      </c>
      <c r="V60" s="41"/>
      <c r="W60" s="27">
        <v>207</v>
      </c>
      <c r="X60" s="28">
        <v>316</v>
      </c>
      <c r="Y60" s="27">
        <v>0</v>
      </c>
      <c r="Z60" s="28">
        <v>0</v>
      </c>
      <c r="AA60" s="81" t="s">
        <v>48</v>
      </c>
      <c r="AB60" s="86">
        <f>W60*$H$60</f>
        <v>166.48085106382979</v>
      </c>
      <c r="AC60" s="87">
        <f>X60*$H$60</f>
        <v>254.14468085106384</v>
      </c>
      <c r="AD60" s="86">
        <f t="shared" si="14"/>
        <v>40.519148936170211</v>
      </c>
      <c r="AE60" s="78">
        <f t="shared" si="14"/>
        <v>61.855319148936161</v>
      </c>
      <c r="AF60" s="75">
        <v>41</v>
      </c>
      <c r="AG60" s="164">
        <f t="shared" si="11"/>
        <v>20.855319148936161</v>
      </c>
      <c r="AH60" s="168">
        <v>41</v>
      </c>
      <c r="AI60" s="42"/>
      <c r="AJ60" s="31"/>
      <c r="AK60" s="32"/>
    </row>
    <row r="61" spans="1:37" x14ac:dyDescent="0.35">
      <c r="A61" s="6" t="s">
        <v>51</v>
      </c>
      <c r="B61" s="6">
        <v>250</v>
      </c>
      <c r="C61" s="11">
        <f t="shared" si="13"/>
        <v>0.17482517482517482</v>
      </c>
      <c r="E61" s="6">
        <v>168</v>
      </c>
      <c r="F61" s="6">
        <v>69</v>
      </c>
      <c r="G61" s="6">
        <v>13</v>
      </c>
      <c r="H61" s="7">
        <f t="shared" si="15"/>
        <v>0.67200000000000004</v>
      </c>
      <c r="I61" s="7">
        <f t="shared" si="16"/>
        <v>0.27600000000000002</v>
      </c>
      <c r="J61" s="60"/>
      <c r="K61" s="60"/>
      <c r="L61" s="64">
        <f t="shared" si="6"/>
        <v>13.888111888111887</v>
      </c>
      <c r="M61" s="64">
        <f t="shared" si="7"/>
        <v>3.8331188811188812</v>
      </c>
      <c r="N61" s="64">
        <f t="shared" si="8"/>
        <v>76.662377622377619</v>
      </c>
      <c r="O61" s="64">
        <f t="shared" si="9"/>
        <v>81.262120279720278</v>
      </c>
      <c r="P61" s="75">
        <v>81</v>
      </c>
      <c r="R61" s="40"/>
      <c r="S61" s="6" t="s">
        <v>51</v>
      </c>
      <c r="T61" s="6">
        <v>152</v>
      </c>
      <c r="U61" s="22">
        <v>237</v>
      </c>
      <c r="V61" s="41"/>
      <c r="W61" s="27">
        <v>127</v>
      </c>
      <c r="X61" s="28">
        <v>210</v>
      </c>
      <c r="Y61" s="27">
        <v>25</v>
      </c>
      <c r="Z61" s="28">
        <v>27</v>
      </c>
      <c r="AA61" s="81" t="s">
        <v>51</v>
      </c>
      <c r="AB61" s="86">
        <f>W61*$H$61</f>
        <v>85.344000000000008</v>
      </c>
      <c r="AC61" s="87">
        <f>X61*$H$61</f>
        <v>141.12</v>
      </c>
      <c r="AD61" s="86">
        <f t="shared" si="14"/>
        <v>66.655999999999992</v>
      </c>
      <c r="AE61" s="78">
        <f t="shared" si="14"/>
        <v>95.88</v>
      </c>
      <c r="AF61" s="75">
        <v>81</v>
      </c>
      <c r="AG61" s="164">
        <f t="shared" si="11"/>
        <v>14.879999999999995</v>
      </c>
      <c r="AH61" s="168">
        <v>81</v>
      </c>
      <c r="AI61" s="42"/>
      <c r="AJ61" s="31"/>
      <c r="AK61" s="32"/>
    </row>
    <row r="62" spans="1:37" x14ac:dyDescent="0.35">
      <c r="A62" s="6" t="s">
        <v>52</v>
      </c>
      <c r="B62" s="6">
        <v>256</v>
      </c>
      <c r="C62" s="11">
        <f t="shared" si="13"/>
        <v>0.17902097902097902</v>
      </c>
      <c r="E62" s="6">
        <v>157</v>
      </c>
      <c r="F62" s="6">
        <v>68</v>
      </c>
      <c r="G62" s="6">
        <v>31</v>
      </c>
      <c r="H62" s="7">
        <f>E62/B62</f>
        <v>0.61328125</v>
      </c>
      <c r="I62" s="7">
        <f t="shared" si="16"/>
        <v>0.265625</v>
      </c>
      <c r="J62" s="60"/>
      <c r="K62" s="60"/>
      <c r="L62" s="64">
        <f t="shared" si="6"/>
        <v>14.221426573426573</v>
      </c>
      <c r="M62" s="64">
        <f t="shared" si="7"/>
        <v>3.7775664335664336</v>
      </c>
      <c r="N62" s="64">
        <f t="shared" si="8"/>
        <v>75.551328671328676</v>
      </c>
      <c r="O62" s="64">
        <f t="shared" si="9"/>
        <v>80.084408391608406</v>
      </c>
      <c r="P62" s="75">
        <v>80</v>
      </c>
      <c r="R62" s="40"/>
      <c r="S62" s="6" t="s">
        <v>52</v>
      </c>
      <c r="T62" s="6">
        <v>212</v>
      </c>
      <c r="U62" s="22">
        <v>451</v>
      </c>
      <c r="V62" s="41"/>
      <c r="W62" s="27">
        <v>130</v>
      </c>
      <c r="X62" s="28">
        <v>294</v>
      </c>
      <c r="Y62" s="27">
        <v>82</v>
      </c>
      <c r="Z62" s="28">
        <v>157</v>
      </c>
      <c r="AA62" s="81" t="s">
        <v>52</v>
      </c>
      <c r="AB62" s="86">
        <f>W62*$H$62</f>
        <v>79.7265625</v>
      </c>
      <c r="AC62" s="87">
        <f>X62*$H$62</f>
        <v>180.3046875</v>
      </c>
      <c r="AD62" s="86">
        <f t="shared" si="14"/>
        <v>132.2734375</v>
      </c>
      <c r="AE62" s="78">
        <f t="shared" si="14"/>
        <v>270.6953125</v>
      </c>
      <c r="AF62" s="75">
        <v>80</v>
      </c>
      <c r="AG62" s="164">
        <f t="shared" si="11"/>
        <v>190.6953125</v>
      </c>
      <c r="AH62" s="169">
        <v>100</v>
      </c>
      <c r="AI62" s="42"/>
      <c r="AJ62" s="31"/>
      <c r="AK62" s="32"/>
    </row>
    <row r="63" spans="1:37" x14ac:dyDescent="0.35">
      <c r="A63" s="6" t="s">
        <v>53</v>
      </c>
      <c r="B63" s="6">
        <v>172</v>
      </c>
      <c r="C63" s="11">
        <f t="shared" si="13"/>
        <v>0.12027972027972028</v>
      </c>
      <c r="E63" s="6">
        <v>60</v>
      </c>
      <c r="F63" s="6">
        <v>104</v>
      </c>
      <c r="G63" s="6">
        <v>8</v>
      </c>
      <c r="H63" s="7">
        <f t="shared" si="15"/>
        <v>0.34883720930232559</v>
      </c>
      <c r="I63" s="7">
        <f t="shared" si="16"/>
        <v>0.60465116279069764</v>
      </c>
      <c r="J63" s="60"/>
      <c r="K63" s="60"/>
      <c r="L63" s="64">
        <f t="shared" si="6"/>
        <v>9.5550209790209788</v>
      </c>
      <c r="M63" s="64">
        <f t="shared" si="7"/>
        <v>5.7774545454545452</v>
      </c>
      <c r="N63" s="64">
        <f t="shared" si="8"/>
        <v>115.54909090909091</v>
      </c>
      <c r="O63" s="64">
        <f t="shared" si="9"/>
        <v>122.48203636363637</v>
      </c>
      <c r="P63" s="75">
        <v>122</v>
      </c>
      <c r="R63" s="40"/>
      <c r="S63" s="6" t="s">
        <v>53</v>
      </c>
      <c r="T63" s="6">
        <v>106</v>
      </c>
      <c r="U63" s="22">
        <v>123</v>
      </c>
      <c r="V63" s="41"/>
      <c r="W63" s="27">
        <v>53</v>
      </c>
      <c r="X63" s="28">
        <v>60</v>
      </c>
      <c r="Y63" s="27">
        <v>53</v>
      </c>
      <c r="Z63" s="28">
        <v>63</v>
      </c>
      <c r="AA63" s="81" t="s">
        <v>53</v>
      </c>
      <c r="AB63" s="86">
        <f>W63*$H$63</f>
        <v>18.488372093023255</v>
      </c>
      <c r="AC63" s="87">
        <f>X63*$H$63</f>
        <v>20.930232558139537</v>
      </c>
      <c r="AD63" s="86">
        <f t="shared" si="14"/>
        <v>87.511627906976742</v>
      </c>
      <c r="AE63" s="78">
        <f t="shared" si="14"/>
        <v>102.06976744186046</v>
      </c>
      <c r="AF63" s="75">
        <v>122</v>
      </c>
      <c r="AG63" s="165">
        <f t="shared" si="11"/>
        <v>-19.930232558139537</v>
      </c>
      <c r="AH63" s="169">
        <v>102</v>
      </c>
      <c r="AI63" s="42"/>
      <c r="AJ63" s="31"/>
      <c r="AK63" s="32"/>
    </row>
    <row r="64" spans="1:37" x14ac:dyDescent="0.35">
      <c r="A64" s="6" t="s">
        <v>54</v>
      </c>
      <c r="B64" s="6">
        <v>121</v>
      </c>
      <c r="C64" s="11">
        <f t="shared" si="13"/>
        <v>8.461538461538462E-2</v>
      </c>
      <c r="E64" s="6">
        <v>26</v>
      </c>
      <c r="F64" s="6">
        <v>93</v>
      </c>
      <c r="G64" s="6">
        <v>2</v>
      </c>
      <c r="H64" s="7">
        <f>E64/B64</f>
        <v>0.21487603305785125</v>
      </c>
      <c r="I64" s="7">
        <f t="shared" si="16"/>
        <v>0.76859504132231404</v>
      </c>
      <c r="J64" s="60"/>
      <c r="K64" s="60"/>
      <c r="L64" s="64">
        <f t="shared" si="6"/>
        <v>6.7218461538461538</v>
      </c>
      <c r="M64" s="64">
        <f t="shared" si="7"/>
        <v>5.1663776223776221</v>
      </c>
      <c r="N64" s="64">
        <f t="shared" si="8"/>
        <v>103.32755244755245</v>
      </c>
      <c r="O64" s="64">
        <f t="shared" si="9"/>
        <v>109.5272055944056</v>
      </c>
      <c r="P64" s="75">
        <v>110</v>
      </c>
      <c r="R64" s="40"/>
      <c r="S64" s="6" t="s">
        <v>54</v>
      </c>
      <c r="T64" s="6">
        <v>161</v>
      </c>
      <c r="U64" s="22">
        <v>208</v>
      </c>
      <c r="V64" s="41"/>
      <c r="W64" s="27">
        <v>0</v>
      </c>
      <c r="X64" s="28">
        <v>0</v>
      </c>
      <c r="Y64" s="27">
        <v>161</v>
      </c>
      <c r="Z64" s="28">
        <v>208</v>
      </c>
      <c r="AA64" s="81" t="s">
        <v>54</v>
      </c>
      <c r="AB64" s="86">
        <f>W64*$H$64</f>
        <v>0</v>
      </c>
      <c r="AC64" s="87">
        <f>X64*$H$64</f>
        <v>0</v>
      </c>
      <c r="AD64" s="86">
        <f t="shared" si="14"/>
        <v>161</v>
      </c>
      <c r="AE64" s="78">
        <f t="shared" si="14"/>
        <v>208</v>
      </c>
      <c r="AF64" s="75">
        <v>110</v>
      </c>
      <c r="AG64" s="164">
        <f t="shared" si="11"/>
        <v>98</v>
      </c>
      <c r="AH64" s="168">
        <v>110</v>
      </c>
      <c r="AI64" s="42"/>
      <c r="AJ64" s="31"/>
      <c r="AK64" s="32"/>
    </row>
    <row r="65" spans="1:37" x14ac:dyDescent="0.35">
      <c r="A65" s="6" t="s">
        <v>55</v>
      </c>
      <c r="B65" s="6">
        <v>72</v>
      </c>
      <c r="C65" s="11">
        <f t="shared" si="13"/>
        <v>5.0349650349650353E-2</v>
      </c>
      <c r="E65" s="6">
        <v>15</v>
      </c>
      <c r="F65" s="6">
        <v>53</v>
      </c>
      <c r="G65" s="6">
        <v>4</v>
      </c>
      <c r="H65" s="7">
        <f t="shared" ref="H65" si="17">E65/B65</f>
        <v>0.20833333333333334</v>
      </c>
      <c r="I65" s="7">
        <f t="shared" si="16"/>
        <v>0.73611111111111116</v>
      </c>
      <c r="J65" s="60"/>
      <c r="K65" s="60"/>
      <c r="L65" s="64">
        <f t="shared" si="6"/>
        <v>3.999776223776224</v>
      </c>
      <c r="M65" s="64">
        <f t="shared" si="7"/>
        <v>2.9442797202797206</v>
      </c>
      <c r="N65" s="64">
        <f t="shared" si="8"/>
        <v>58.885594405594411</v>
      </c>
      <c r="O65" s="64">
        <f t="shared" si="9"/>
        <v>62.418730069930078</v>
      </c>
      <c r="P65" s="75">
        <v>62</v>
      </c>
      <c r="R65" s="40"/>
      <c r="S65" s="6" t="s">
        <v>55</v>
      </c>
      <c r="T65" s="6">
        <v>122</v>
      </c>
      <c r="U65" s="22">
        <v>170</v>
      </c>
      <c r="V65" s="41"/>
      <c r="W65" s="27">
        <v>0</v>
      </c>
      <c r="X65" s="28">
        <v>0</v>
      </c>
      <c r="Y65" s="27">
        <v>122</v>
      </c>
      <c r="Z65" s="28">
        <v>170</v>
      </c>
      <c r="AA65" s="81" t="s">
        <v>55</v>
      </c>
      <c r="AB65" s="86">
        <f>W65*$H$65</f>
        <v>0</v>
      </c>
      <c r="AC65" s="87">
        <f>X65*$H$65</f>
        <v>0</v>
      </c>
      <c r="AD65" s="86">
        <f t="shared" si="14"/>
        <v>122</v>
      </c>
      <c r="AE65" s="78">
        <f t="shared" si="14"/>
        <v>170</v>
      </c>
      <c r="AF65" s="75">
        <v>62</v>
      </c>
      <c r="AG65" s="164">
        <f t="shared" si="11"/>
        <v>108</v>
      </c>
      <c r="AH65" s="168">
        <v>62</v>
      </c>
      <c r="AI65" s="42"/>
      <c r="AJ65" s="31"/>
      <c r="AK65" s="32"/>
    </row>
    <row r="66" spans="1:37" ht="15" thickBot="1" x14ac:dyDescent="0.4">
      <c r="A66" s="6" t="s">
        <v>56</v>
      </c>
      <c r="B66" s="6">
        <v>0</v>
      </c>
      <c r="C66" s="11">
        <f t="shared" si="13"/>
        <v>0</v>
      </c>
      <c r="E66" s="6">
        <v>0</v>
      </c>
      <c r="F66" s="6">
        <v>0</v>
      </c>
      <c r="G66" s="6">
        <v>0</v>
      </c>
      <c r="H66" s="7">
        <v>0</v>
      </c>
      <c r="I66" s="7">
        <v>0</v>
      </c>
      <c r="J66" s="60"/>
      <c r="K66" s="60"/>
      <c r="L66" s="74">
        <f t="shared" si="6"/>
        <v>0</v>
      </c>
      <c r="M66" s="74">
        <f t="shared" si="7"/>
        <v>0</v>
      </c>
      <c r="N66" s="74">
        <f t="shared" si="8"/>
        <v>0</v>
      </c>
      <c r="O66" s="74">
        <f t="shared" si="9"/>
        <v>0</v>
      </c>
      <c r="P66" s="76">
        <v>0</v>
      </c>
      <c r="R66" s="40"/>
      <c r="S66" s="6" t="s">
        <v>56</v>
      </c>
      <c r="T66" s="6">
        <v>0</v>
      </c>
      <c r="U66" s="22">
        <f t="shared" si="12"/>
        <v>0</v>
      </c>
      <c r="V66" s="41"/>
      <c r="W66" s="27">
        <v>0</v>
      </c>
      <c r="X66" s="28">
        <v>0</v>
      </c>
      <c r="Y66" s="27">
        <v>0</v>
      </c>
      <c r="Z66" s="28">
        <v>0</v>
      </c>
      <c r="AA66" s="92" t="s">
        <v>56</v>
      </c>
      <c r="AB66" s="93">
        <f>W66*$H$66</f>
        <v>0</v>
      </c>
      <c r="AC66" s="94">
        <f>X66*$H$66</f>
        <v>0</v>
      </c>
      <c r="AD66" s="93">
        <f t="shared" si="14"/>
        <v>0</v>
      </c>
      <c r="AE66" s="95">
        <f t="shared" si="14"/>
        <v>0</v>
      </c>
      <c r="AF66" s="76">
        <v>0</v>
      </c>
      <c r="AG66" s="166">
        <f>AE66-AF66</f>
        <v>0</v>
      </c>
      <c r="AH66" s="170">
        <v>0</v>
      </c>
      <c r="AI66" s="42"/>
      <c r="AJ66" s="31"/>
      <c r="AK66" s="32"/>
    </row>
    <row r="67" spans="1:37" ht="15.5" thickTop="1" thickBot="1" x14ac:dyDescent="0.4">
      <c r="K67" s="72" t="s">
        <v>91</v>
      </c>
      <c r="L67" s="73">
        <f>SUM(L55:L66)</f>
        <v>79.44</v>
      </c>
      <c r="M67" s="73">
        <f>SUM(M55:M66)</f>
        <v>28.887272727272727</v>
      </c>
      <c r="N67" s="73">
        <f>SUM(N55:N66)</f>
        <v>577.74545454545455</v>
      </c>
      <c r="O67" s="73">
        <f>SUM(O55:O66)</f>
        <v>612.41018181818197</v>
      </c>
      <c r="P67" s="77">
        <f>SUM(P55:P66)</f>
        <v>612</v>
      </c>
      <c r="R67" s="40"/>
      <c r="S67" s="41" t="s">
        <v>2</v>
      </c>
      <c r="T67" s="43">
        <f>SUM(T57:T66)</f>
        <v>1336</v>
      </c>
      <c r="U67" s="43">
        <f>SUM(U57:U66)</f>
        <v>1974</v>
      </c>
      <c r="V67" s="41"/>
      <c r="W67" s="43">
        <f>SUM(W55:W66)</f>
        <v>891</v>
      </c>
      <c r="X67" s="43">
        <f>SUM(X55:X66)</f>
        <v>1347</v>
      </c>
      <c r="Y67" s="43">
        <f t="shared" ref="Y67:Z67" si="18">SUM(Y55:Y66)</f>
        <v>445</v>
      </c>
      <c r="Z67" s="43">
        <f t="shared" si="18"/>
        <v>627</v>
      </c>
      <c r="AA67" s="41"/>
      <c r="AB67" s="88">
        <f>SUM(AB55:AB66)</f>
        <v>589.5740807031242</v>
      </c>
      <c r="AC67" s="89">
        <f>SUM(AC55:AC66)</f>
        <v>897.20560448646449</v>
      </c>
      <c r="AD67" s="90">
        <f>SUM(AD55:AD66)</f>
        <v>746.42591929687592</v>
      </c>
      <c r="AE67" s="91">
        <f>SUM(AE55:AE66)</f>
        <v>1076.7943955135356</v>
      </c>
      <c r="AF67" s="162">
        <f>SUM(AF55:AF66)</f>
        <v>612</v>
      </c>
      <c r="AG67" s="172" t="s">
        <v>152</v>
      </c>
      <c r="AH67" s="171">
        <f>SUM(AH55:AH66)</f>
        <v>612</v>
      </c>
      <c r="AI67" s="97"/>
      <c r="AJ67" s="29"/>
    </row>
    <row r="68" spans="1:37" x14ac:dyDescent="0.35">
      <c r="A68" t="s">
        <v>2</v>
      </c>
      <c r="B68" s="3">
        <f>SUM(B57:B66)</f>
        <v>1430</v>
      </c>
      <c r="C68" s="4">
        <f>SUM(C58:C66)</f>
        <v>0.99790209790209794</v>
      </c>
      <c r="E68" s="3">
        <f>SUM(E55:E66)</f>
        <v>823</v>
      </c>
      <c r="F68" s="3">
        <f>SUM(F55:F66)</f>
        <v>520</v>
      </c>
      <c r="G68" s="3">
        <f>SUM(G55:G66)</f>
        <v>87</v>
      </c>
      <c r="H68" t="s">
        <v>2</v>
      </c>
      <c r="I68" s="3">
        <f>E68+F68+G68</f>
        <v>1430</v>
      </c>
      <c r="J68" s="3"/>
      <c r="K68" s="3"/>
      <c r="L68" s="71"/>
      <c r="M68" s="71"/>
      <c r="O68" s="57"/>
      <c r="P68" s="68"/>
      <c r="R68" s="40"/>
      <c r="S68" s="41"/>
      <c r="T68" s="41"/>
      <c r="U68" s="41"/>
      <c r="V68" s="41"/>
      <c r="W68" s="41"/>
      <c r="X68" s="43"/>
      <c r="Y68" s="41"/>
      <c r="Z68" s="43"/>
      <c r="AA68" s="41"/>
      <c r="AB68" s="44"/>
      <c r="AC68" s="44"/>
      <c r="AD68" s="44"/>
      <c r="AE68" s="44"/>
      <c r="AF68" s="45"/>
      <c r="AG68" s="45"/>
      <c r="AH68" s="45"/>
      <c r="AI68" s="97"/>
      <c r="AJ68" s="33"/>
    </row>
    <row r="69" spans="1:37" x14ac:dyDescent="0.35">
      <c r="L69" s="12"/>
      <c r="M69" s="12"/>
      <c r="R69" s="40"/>
      <c r="S69" s="41"/>
      <c r="T69" s="41"/>
      <c r="U69" s="41"/>
      <c r="V69" s="41"/>
      <c r="W69" s="46" t="s">
        <v>2</v>
      </c>
      <c r="X69" s="41"/>
      <c r="Y69" s="41"/>
      <c r="Z69" s="43" t="s">
        <v>2</v>
      </c>
      <c r="AA69" s="41"/>
      <c r="AB69" s="43" t="s">
        <v>2</v>
      </c>
      <c r="AC69" s="41"/>
      <c r="AD69" s="41"/>
      <c r="AE69" s="43" t="s">
        <v>2</v>
      </c>
      <c r="AF69" s="41"/>
      <c r="AH69" s="173" t="s">
        <v>153</v>
      </c>
      <c r="AI69" s="42"/>
      <c r="AJ69" s="41"/>
    </row>
    <row r="70" spans="1:37" x14ac:dyDescent="0.35">
      <c r="R70" s="40"/>
      <c r="S70" s="41"/>
      <c r="T70" s="41"/>
      <c r="U70" s="41"/>
      <c r="V70" s="41"/>
      <c r="W70" s="46" t="s">
        <v>70</v>
      </c>
      <c r="X70" s="41"/>
      <c r="Y70" s="41"/>
      <c r="Z70" s="43" t="s">
        <v>71</v>
      </c>
      <c r="AA70" s="41"/>
      <c r="AB70" s="46" t="s">
        <v>70</v>
      </c>
      <c r="AC70" s="41"/>
      <c r="AD70" s="41"/>
      <c r="AE70" s="43" t="s">
        <v>71</v>
      </c>
      <c r="AF70" s="41"/>
      <c r="AG70" s="41"/>
      <c r="AH70" s="41">
        <v>609</v>
      </c>
      <c r="AI70" s="42"/>
      <c r="AJ70" s="41"/>
    </row>
    <row r="71" spans="1:37" x14ac:dyDescent="0.35">
      <c r="R71" s="40"/>
      <c r="S71" s="41"/>
      <c r="T71" s="41"/>
      <c r="U71" s="41"/>
      <c r="V71" s="41"/>
      <c r="W71" s="43">
        <f>W67+Y67</f>
        <v>1336</v>
      </c>
      <c r="X71" s="41"/>
      <c r="Y71" s="41"/>
      <c r="Z71" s="43">
        <f>X67+Z67</f>
        <v>1974</v>
      </c>
      <c r="AA71" s="41"/>
      <c r="AB71" s="44">
        <f>AB67+AD67</f>
        <v>1336</v>
      </c>
      <c r="AC71" s="41"/>
      <c r="AD71" s="41"/>
      <c r="AE71" s="44">
        <f>AC67+AE67</f>
        <v>1974</v>
      </c>
      <c r="AF71" s="41"/>
      <c r="AG71" s="41"/>
      <c r="AH71" s="41"/>
      <c r="AI71" s="42"/>
      <c r="AJ71" s="41"/>
    </row>
    <row r="72" spans="1:37" ht="15" thickBot="1" x14ac:dyDescent="0.4">
      <c r="R72" s="47"/>
      <c r="S72" s="48"/>
      <c r="T72" s="48"/>
      <c r="U72" s="48"/>
      <c r="V72" s="48"/>
      <c r="W72" s="48"/>
      <c r="X72" s="48"/>
      <c r="Y72" s="48"/>
      <c r="Z72" s="48"/>
      <c r="AA72" s="48"/>
      <c r="AB72" s="48"/>
      <c r="AC72" s="48"/>
      <c r="AD72" s="48"/>
      <c r="AE72" s="48"/>
      <c r="AF72" s="48"/>
      <c r="AG72" s="48"/>
      <c r="AH72" s="48"/>
      <c r="AI72" s="49"/>
      <c r="AJ72" s="41"/>
    </row>
    <row r="73" spans="1:37" ht="15" thickTop="1" x14ac:dyDescent="0.35">
      <c r="A73" s="96"/>
      <c r="AI73" s="41"/>
      <c r="AJ73" s="41"/>
    </row>
    <row r="74" spans="1:37" x14ac:dyDescent="0.35">
      <c r="A74" s="72" t="s">
        <v>75</v>
      </c>
    </row>
    <row r="75" spans="1:37" x14ac:dyDescent="0.35">
      <c r="A75" s="96" t="s">
        <v>94</v>
      </c>
    </row>
    <row r="76" spans="1:37" x14ac:dyDescent="0.35">
      <c r="A76" t="s">
        <v>147</v>
      </c>
    </row>
    <row r="77" spans="1:37" x14ac:dyDescent="0.35">
      <c r="A77" s="50" t="s">
        <v>156</v>
      </c>
    </row>
    <row r="78" spans="1:37" x14ac:dyDescent="0.35">
      <c r="B78" s="50" t="s">
        <v>158</v>
      </c>
    </row>
    <row r="79" spans="1:37" x14ac:dyDescent="0.35">
      <c r="B79" s="50" t="s">
        <v>157</v>
      </c>
    </row>
  </sheetData>
  <mergeCells count="8">
    <mergeCell ref="AD53:AH53"/>
    <mergeCell ref="AB52:AH52"/>
    <mergeCell ref="A3:A4"/>
    <mergeCell ref="W52:Z52"/>
    <mergeCell ref="W53:X53"/>
    <mergeCell ref="Y53:Z53"/>
    <mergeCell ref="AB53:AC53"/>
    <mergeCell ref="AA52:AA54"/>
  </mergeCells>
  <pageMargins left="0.5" right="0.5" top="0.5" bottom="0.5" header="0.3" footer="0.3"/>
  <pageSetup paperSize="17" scale="88" orientation="portrait" r:id="rId1"/>
  <ignoredErrors>
    <ignoredError sqref="F48:G48"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zoomScaleNormal="100" workbookViewId="0">
      <selection activeCell="K18" sqref="K18"/>
    </sheetView>
  </sheetViews>
  <sheetFormatPr defaultRowHeight="14.5" x14ac:dyDescent="0.35"/>
  <cols>
    <col min="1" max="1" width="4.81640625" customWidth="1"/>
    <col min="2" max="2" width="24.453125" customWidth="1"/>
    <col min="3" max="3" width="11.54296875" customWidth="1"/>
    <col min="4" max="4" width="12.1796875" customWidth="1"/>
    <col min="5" max="5" width="12.81640625" customWidth="1"/>
    <col min="6" max="6" width="13" customWidth="1"/>
    <col min="7" max="7" width="18" customWidth="1"/>
    <col min="8" max="8" width="18.1796875" customWidth="1"/>
    <col min="9" max="9" width="9.1796875" customWidth="1"/>
    <col min="10" max="10" width="6.1796875" customWidth="1"/>
  </cols>
  <sheetData>
    <row r="1" spans="2:9" ht="23.5" x14ac:dyDescent="0.55000000000000004">
      <c r="B1" s="198" t="s">
        <v>121</v>
      </c>
      <c r="C1" s="198"/>
      <c r="D1" s="198"/>
      <c r="E1" s="198"/>
      <c r="F1" s="198"/>
      <c r="G1" s="198"/>
      <c r="H1" s="198"/>
      <c r="I1" s="50"/>
    </row>
    <row r="2" spans="2:9" ht="12.65" customHeight="1" thickBot="1" x14ac:dyDescent="0.4">
      <c r="B2" s="205" t="s">
        <v>143</v>
      </c>
      <c r="C2" s="205"/>
      <c r="D2" s="205"/>
      <c r="E2" s="205"/>
      <c r="F2" s="205"/>
      <c r="G2" s="205"/>
      <c r="H2" s="205"/>
    </row>
    <row r="3" spans="2:9" ht="15" thickBot="1" x14ac:dyDescent="0.4">
      <c r="B3" s="199" t="s">
        <v>142</v>
      </c>
      <c r="C3" s="200"/>
      <c r="D3" s="200"/>
      <c r="E3" s="200"/>
      <c r="F3" s="200"/>
      <c r="G3" s="200"/>
      <c r="H3" s="201"/>
    </row>
    <row r="4" spans="2:9" ht="102" thickBot="1" x14ac:dyDescent="0.4">
      <c r="B4" s="161" t="s">
        <v>141</v>
      </c>
      <c r="C4" s="160" t="s">
        <v>140</v>
      </c>
      <c r="D4" s="159" t="s">
        <v>139</v>
      </c>
      <c r="E4" s="159" t="s">
        <v>138</v>
      </c>
      <c r="F4" s="160" t="s">
        <v>137</v>
      </c>
      <c r="G4" s="159" t="s">
        <v>136</v>
      </c>
      <c r="H4" s="158" t="s">
        <v>135</v>
      </c>
    </row>
    <row r="5" spans="2:9" x14ac:dyDescent="0.35">
      <c r="B5" s="157" t="s">
        <v>134</v>
      </c>
      <c r="C5" s="6">
        <v>58</v>
      </c>
      <c r="D5" s="6">
        <v>41</v>
      </c>
      <c r="E5" s="6">
        <v>7</v>
      </c>
      <c r="F5" s="6">
        <v>19</v>
      </c>
      <c r="G5" s="6">
        <v>11</v>
      </c>
      <c r="H5" s="156">
        <v>4</v>
      </c>
    </row>
    <row r="6" spans="2:9" x14ac:dyDescent="0.35">
      <c r="B6" s="155" t="s">
        <v>133</v>
      </c>
      <c r="C6" s="35">
        <v>35</v>
      </c>
      <c r="D6" s="35">
        <v>24</v>
      </c>
      <c r="E6" s="35">
        <v>8</v>
      </c>
      <c r="F6" s="35">
        <v>10</v>
      </c>
      <c r="G6" s="35">
        <v>1</v>
      </c>
      <c r="H6" s="153">
        <v>5</v>
      </c>
    </row>
    <row r="7" spans="2:9" x14ac:dyDescent="0.35">
      <c r="B7" s="154" t="s">
        <v>99</v>
      </c>
      <c r="C7" s="35">
        <f t="shared" ref="C7:H7" si="0">C5+C6</f>
        <v>93</v>
      </c>
      <c r="D7" s="35">
        <f t="shared" si="0"/>
        <v>65</v>
      </c>
      <c r="E7" s="35">
        <f t="shared" si="0"/>
        <v>15</v>
      </c>
      <c r="F7" s="35">
        <f t="shared" si="0"/>
        <v>29</v>
      </c>
      <c r="G7" s="35">
        <f t="shared" si="0"/>
        <v>12</v>
      </c>
      <c r="H7" s="153">
        <f t="shared" si="0"/>
        <v>9</v>
      </c>
    </row>
    <row r="8" spans="2:9" ht="15" thickBot="1" x14ac:dyDescent="0.4">
      <c r="B8" s="152" t="s">
        <v>132</v>
      </c>
      <c r="C8" s="151"/>
      <c r="D8" s="150">
        <f>D7/C7</f>
        <v>0.69892473118279574</v>
      </c>
      <c r="E8" s="150">
        <f>E7/D7</f>
        <v>0.23076923076923078</v>
      </c>
      <c r="F8" s="150">
        <f>F7/D7</f>
        <v>0.44615384615384618</v>
      </c>
      <c r="G8" s="150">
        <f>G7/D7</f>
        <v>0.18461538461538463</v>
      </c>
      <c r="H8" s="149">
        <f>H7/D7</f>
        <v>0.13846153846153847</v>
      </c>
      <c r="I8" s="2"/>
    </row>
    <row r="9" spans="2:9" ht="15" thickTop="1" x14ac:dyDescent="0.35">
      <c r="B9" s="202" t="s">
        <v>131</v>
      </c>
      <c r="C9" s="203"/>
      <c r="D9" s="203"/>
      <c r="E9" s="203"/>
      <c r="F9" s="203"/>
      <c r="G9" s="203"/>
      <c r="H9" s="204"/>
    </row>
    <row r="10" spans="2:9" ht="15" thickBot="1" x14ac:dyDescent="0.4">
      <c r="B10" s="148" t="s">
        <v>16</v>
      </c>
      <c r="C10" s="147"/>
      <c r="D10" s="147"/>
      <c r="E10" s="146">
        <f>E8*C7</f>
        <v>21.461538461538463</v>
      </c>
      <c r="F10" s="145">
        <f>F8*C7</f>
        <v>41.492307692307698</v>
      </c>
      <c r="G10" s="145">
        <f>G8*C7</f>
        <v>17.169230769230769</v>
      </c>
      <c r="H10" s="144">
        <f>H8*C7</f>
        <v>12.876923076923077</v>
      </c>
      <c r="I10" s="1"/>
    </row>
    <row r="11" spans="2:9" x14ac:dyDescent="0.35">
      <c r="E11" s="143"/>
      <c r="F11" s="143"/>
      <c r="G11" s="143"/>
      <c r="H11" s="143"/>
      <c r="I11" s="1"/>
    </row>
    <row r="12" spans="2:9" x14ac:dyDescent="0.35">
      <c r="B12" t="s">
        <v>98</v>
      </c>
    </row>
    <row r="13" spans="2:9" x14ac:dyDescent="0.35">
      <c r="B13" t="s">
        <v>130</v>
      </c>
    </row>
    <row r="14" spans="2:9" x14ac:dyDescent="0.35">
      <c r="B14" t="s">
        <v>129</v>
      </c>
    </row>
    <row r="15" spans="2:9" ht="33.65" customHeight="1" x14ac:dyDescent="0.35">
      <c r="B15" s="206" t="s">
        <v>128</v>
      </c>
      <c r="C15" s="206"/>
      <c r="D15" s="206"/>
      <c r="E15" s="206"/>
      <c r="F15" s="206"/>
      <c r="G15" s="206"/>
      <c r="H15" s="206"/>
    </row>
    <row r="16" spans="2:9" x14ac:dyDescent="0.35">
      <c r="B16" s="142"/>
      <c r="C16" s="142"/>
      <c r="D16" s="142"/>
      <c r="E16" s="142"/>
      <c r="F16" s="142"/>
      <c r="G16" s="142"/>
      <c r="H16" s="142"/>
    </row>
    <row r="17" spans="2:11" x14ac:dyDescent="0.35">
      <c r="I17" s="141"/>
    </row>
    <row r="18" spans="2:11" x14ac:dyDescent="0.35">
      <c r="B18" t="s">
        <v>127</v>
      </c>
      <c r="C18" s="142"/>
      <c r="D18" s="142"/>
      <c r="E18" s="142"/>
      <c r="F18" s="142"/>
      <c r="G18" s="142"/>
      <c r="H18" s="142"/>
      <c r="I18" s="142"/>
    </row>
    <row r="19" spans="2:11" x14ac:dyDescent="0.35">
      <c r="B19" t="s">
        <v>126</v>
      </c>
    </row>
    <row r="20" spans="2:11" x14ac:dyDescent="0.35">
      <c r="B20" t="s">
        <v>125</v>
      </c>
    </row>
    <row r="21" spans="2:11" x14ac:dyDescent="0.35">
      <c r="B21" t="s">
        <v>124</v>
      </c>
    </row>
    <row r="22" spans="2:11" x14ac:dyDescent="0.35">
      <c r="B22" t="s">
        <v>123</v>
      </c>
    </row>
    <row r="23" spans="2:11" x14ac:dyDescent="0.35">
      <c r="B23" t="s">
        <v>122</v>
      </c>
    </row>
    <row r="25" spans="2:11" x14ac:dyDescent="0.35">
      <c r="B25" s="141"/>
      <c r="C25" s="141"/>
      <c r="D25" s="141"/>
      <c r="E25" s="141"/>
      <c r="F25" s="141"/>
      <c r="G25" s="141"/>
      <c r="H25" s="141"/>
      <c r="I25" s="141"/>
    </row>
    <row r="26" spans="2:11" ht="24" thickBot="1" x14ac:dyDescent="0.6">
      <c r="B26" s="140" t="s">
        <v>121</v>
      </c>
      <c r="C26" s="139"/>
      <c r="D26" s="139"/>
      <c r="E26" s="139"/>
      <c r="F26" s="139"/>
      <c r="G26" s="138"/>
      <c r="H26" s="137"/>
    </row>
    <row r="27" spans="2:11" s="12" customFormat="1" ht="44" thickBot="1" x14ac:dyDescent="0.4">
      <c r="B27" s="132" t="s">
        <v>120</v>
      </c>
      <c r="C27" s="136" t="s">
        <v>119</v>
      </c>
      <c r="D27" s="135" t="s">
        <v>118</v>
      </c>
      <c r="E27" s="22" t="s">
        <v>117</v>
      </c>
      <c r="F27" s="134" t="s">
        <v>116</v>
      </c>
      <c r="G27" s="133" t="s">
        <v>115</v>
      </c>
      <c r="H27" s="132" t="s">
        <v>114</v>
      </c>
    </row>
    <row r="28" spans="2:11" s="12" customFormat="1" x14ac:dyDescent="0.35">
      <c r="B28" s="22" t="s">
        <v>58</v>
      </c>
      <c r="C28" s="22">
        <v>0</v>
      </c>
      <c r="D28" s="22">
        <v>0</v>
      </c>
      <c r="E28" s="22">
        <f t="shared" ref="E28:E39" si="1">C28+D28</f>
        <v>0</v>
      </c>
      <c r="F28" s="125">
        <f t="shared" ref="F28:F39" si="2">E28*1.4</f>
        <v>0</v>
      </c>
      <c r="G28" s="131">
        <v>0</v>
      </c>
      <c r="H28" s="123"/>
    </row>
    <row r="29" spans="2:11" s="12" customFormat="1" x14ac:dyDescent="0.35">
      <c r="B29" s="22" t="s">
        <v>59</v>
      </c>
      <c r="C29" s="22"/>
      <c r="D29" s="22">
        <v>0</v>
      </c>
      <c r="E29" s="22">
        <f t="shared" si="1"/>
        <v>0</v>
      </c>
      <c r="F29" s="125">
        <f t="shared" si="2"/>
        <v>0</v>
      </c>
      <c r="G29" s="128">
        <v>0</v>
      </c>
      <c r="H29" s="123"/>
    </row>
    <row r="30" spans="2:11" s="12" customFormat="1" ht="29" x14ac:dyDescent="0.35">
      <c r="B30" s="22" t="s">
        <v>60</v>
      </c>
      <c r="C30" s="22">
        <v>1</v>
      </c>
      <c r="D30" s="22">
        <v>2</v>
      </c>
      <c r="E30" s="22">
        <f t="shared" si="1"/>
        <v>3</v>
      </c>
      <c r="F30" s="125">
        <f t="shared" si="2"/>
        <v>4.1999999999999993</v>
      </c>
      <c r="G30" s="128">
        <v>4</v>
      </c>
      <c r="H30" s="129" t="s">
        <v>113</v>
      </c>
    </row>
    <row r="31" spans="2:11" s="12" customFormat="1" ht="43.5" x14ac:dyDescent="0.35">
      <c r="B31" s="127" t="s">
        <v>50</v>
      </c>
      <c r="C31" s="22">
        <v>5</v>
      </c>
      <c r="D31" s="22">
        <v>3</v>
      </c>
      <c r="E31" s="22">
        <f t="shared" si="1"/>
        <v>8</v>
      </c>
      <c r="F31" s="125">
        <f t="shared" si="2"/>
        <v>11.2</v>
      </c>
      <c r="G31" s="128">
        <v>11</v>
      </c>
      <c r="H31" s="129" t="s">
        <v>112</v>
      </c>
    </row>
    <row r="32" spans="2:11" s="12" customFormat="1" x14ac:dyDescent="0.35">
      <c r="B32" s="127" t="s">
        <v>49</v>
      </c>
      <c r="C32" s="22">
        <v>0</v>
      </c>
      <c r="D32" s="22">
        <v>1</v>
      </c>
      <c r="E32" s="22">
        <f t="shared" si="1"/>
        <v>1</v>
      </c>
      <c r="F32" s="125">
        <f t="shared" si="2"/>
        <v>1.4</v>
      </c>
      <c r="G32" s="128">
        <v>1</v>
      </c>
      <c r="H32" s="130" t="s">
        <v>111</v>
      </c>
      <c r="K32" s="29"/>
    </row>
    <row r="33" spans="1:9" s="12" customFormat="1" x14ac:dyDescent="0.35">
      <c r="B33" s="127" t="s">
        <v>48</v>
      </c>
      <c r="C33" s="22">
        <v>0</v>
      </c>
      <c r="D33" s="22">
        <v>0</v>
      </c>
      <c r="E33" s="22">
        <f t="shared" si="1"/>
        <v>0</v>
      </c>
      <c r="F33" s="125">
        <f t="shared" si="2"/>
        <v>0</v>
      </c>
      <c r="G33" s="128">
        <v>0</v>
      </c>
      <c r="H33" s="129"/>
    </row>
    <row r="34" spans="1:9" s="12" customFormat="1" x14ac:dyDescent="0.35">
      <c r="B34" s="127" t="s">
        <v>51</v>
      </c>
      <c r="C34" s="22">
        <v>1</v>
      </c>
      <c r="D34" s="22">
        <v>1</v>
      </c>
      <c r="E34" s="22">
        <f t="shared" si="1"/>
        <v>2</v>
      </c>
      <c r="F34" s="125">
        <f t="shared" si="2"/>
        <v>2.8</v>
      </c>
      <c r="G34" s="128">
        <v>3</v>
      </c>
      <c r="H34" s="129" t="s">
        <v>110</v>
      </c>
    </row>
    <row r="35" spans="1:9" s="12" customFormat="1" x14ac:dyDescent="0.35">
      <c r="B35" s="127" t="s">
        <v>52</v>
      </c>
      <c r="C35" s="22">
        <v>0</v>
      </c>
      <c r="D35" s="22">
        <v>0</v>
      </c>
      <c r="E35" s="22">
        <f t="shared" si="1"/>
        <v>0</v>
      </c>
      <c r="F35" s="125">
        <f t="shared" si="2"/>
        <v>0</v>
      </c>
      <c r="G35" s="128">
        <v>0</v>
      </c>
      <c r="H35" s="129"/>
    </row>
    <row r="36" spans="1:9" s="12" customFormat="1" x14ac:dyDescent="0.35">
      <c r="B36" s="127" t="s">
        <v>53</v>
      </c>
      <c r="C36" s="22">
        <v>0</v>
      </c>
      <c r="D36" s="22">
        <v>1</v>
      </c>
      <c r="E36" s="22">
        <f t="shared" si="1"/>
        <v>1</v>
      </c>
      <c r="F36" s="125">
        <f t="shared" si="2"/>
        <v>1.4</v>
      </c>
      <c r="G36" s="128">
        <v>1</v>
      </c>
      <c r="H36" s="129" t="s">
        <v>109</v>
      </c>
    </row>
    <row r="37" spans="1:9" s="12" customFormat="1" x14ac:dyDescent="0.35">
      <c r="B37" s="127" t="s">
        <v>54</v>
      </c>
      <c r="C37" s="22">
        <v>0</v>
      </c>
      <c r="D37" s="22">
        <v>0</v>
      </c>
      <c r="E37" s="22">
        <f t="shared" si="1"/>
        <v>0</v>
      </c>
      <c r="F37" s="125">
        <f t="shared" si="2"/>
        <v>0</v>
      </c>
      <c r="G37" s="128">
        <v>0</v>
      </c>
      <c r="H37" s="123"/>
    </row>
    <row r="38" spans="1:9" s="12" customFormat="1" x14ac:dyDescent="0.35">
      <c r="B38" s="127" t="s">
        <v>100</v>
      </c>
      <c r="C38" s="22">
        <v>0</v>
      </c>
      <c r="D38" s="22">
        <v>0</v>
      </c>
      <c r="E38" s="22">
        <f t="shared" si="1"/>
        <v>0</v>
      </c>
      <c r="F38" s="125">
        <f t="shared" si="2"/>
        <v>0</v>
      </c>
      <c r="G38" s="128">
        <v>0</v>
      </c>
      <c r="H38" s="123"/>
    </row>
    <row r="39" spans="1:9" s="12" customFormat="1" ht="15" thickBot="1" x14ac:dyDescent="0.4">
      <c r="B39" s="127" t="s">
        <v>56</v>
      </c>
      <c r="C39" s="22">
        <v>0</v>
      </c>
      <c r="D39" s="22">
        <v>0</v>
      </c>
      <c r="E39" s="22">
        <f t="shared" si="1"/>
        <v>0</v>
      </c>
      <c r="F39" s="125">
        <f t="shared" si="2"/>
        <v>0</v>
      </c>
      <c r="G39" s="126">
        <v>0</v>
      </c>
      <c r="H39" s="123"/>
    </row>
    <row r="40" spans="1:9" s="12" customFormat="1" ht="15" thickBot="1" x14ac:dyDescent="0.4">
      <c r="B40" s="123" t="s">
        <v>99</v>
      </c>
      <c r="C40" s="22">
        <f>SUM(C28:C39)</f>
        <v>7</v>
      </c>
      <c r="D40" s="22">
        <f>SUM(D28:D39)</f>
        <v>8</v>
      </c>
      <c r="E40" s="22">
        <f>SUM(E28:E39)</f>
        <v>15</v>
      </c>
      <c r="F40" s="125">
        <f>SUM(F28:F39)</f>
        <v>20.999999999999996</v>
      </c>
      <c r="G40" s="124">
        <f>SUM(G28:G39)</f>
        <v>20</v>
      </c>
      <c r="H40" s="123"/>
    </row>
    <row r="41" spans="1:9" s="12" customFormat="1" x14ac:dyDescent="0.35">
      <c r="A41" s="29"/>
      <c r="B41" s="29"/>
      <c r="C41" s="122"/>
      <c r="F41" s="122"/>
    </row>
    <row r="42" spans="1:9" s="12" customFormat="1" ht="52" customHeight="1" x14ac:dyDescent="0.35">
      <c r="B42" s="197" t="s">
        <v>108</v>
      </c>
      <c r="C42" s="197"/>
      <c r="D42" s="197"/>
      <c r="E42" s="197"/>
      <c r="F42" s="197"/>
      <c r="G42" s="197"/>
      <c r="H42" s="197"/>
      <c r="I42" s="197"/>
    </row>
  </sheetData>
  <mergeCells count="6">
    <mergeCell ref="B42:I42"/>
    <mergeCell ref="B1:H1"/>
    <mergeCell ref="B3:H3"/>
    <mergeCell ref="B9:H9"/>
    <mergeCell ref="B2:H2"/>
    <mergeCell ref="B15:H15"/>
  </mergeCells>
  <pageMargins left="0.7" right="0.7" top="0.75" bottom="0.75" header="0.3" footer="0.3"/>
  <pageSetup paperSize="5" orientation="landscape" r:id="rId1"/>
  <headerFooter>
    <oddFooter>&amp;F</oddFooter>
  </headerFooter>
  <rowBreaks count="1" manualBreakCount="1">
    <brk id="2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opLeftCell="A10" zoomScaleNormal="100" workbookViewId="0">
      <selection activeCell="B15" sqref="B15"/>
    </sheetView>
  </sheetViews>
  <sheetFormatPr defaultRowHeight="14.5" x14ac:dyDescent="0.35"/>
  <cols>
    <col min="1" max="1" width="22.1796875" style="217" customWidth="1"/>
    <col min="2" max="3" width="38.54296875" style="217" customWidth="1"/>
    <col min="4" max="4" width="14.453125" customWidth="1"/>
  </cols>
  <sheetData>
    <row r="1" spans="1:5" x14ac:dyDescent="0.35">
      <c r="A1" s="207" t="s">
        <v>230</v>
      </c>
      <c r="B1" s="207"/>
      <c r="C1" s="207"/>
    </row>
    <row r="2" spans="1:5" x14ac:dyDescent="0.35">
      <c r="A2" s="207"/>
      <c r="B2" s="207"/>
      <c r="C2" s="207"/>
    </row>
    <row r="3" spans="1:5" ht="28" customHeight="1" x14ac:dyDescent="0.35">
      <c r="A3" s="208" t="s">
        <v>161</v>
      </c>
      <c r="B3" s="208"/>
      <c r="C3" s="208"/>
    </row>
    <row r="5" spans="1:5" ht="29" x14ac:dyDescent="0.35">
      <c r="A5" s="209" t="s">
        <v>162</v>
      </c>
      <c r="B5" s="210" t="s">
        <v>163</v>
      </c>
      <c r="C5" s="211" t="s">
        <v>164</v>
      </c>
    </row>
    <row r="6" spans="1:5" ht="29" x14ac:dyDescent="0.35">
      <c r="A6" s="209" t="s">
        <v>165</v>
      </c>
      <c r="B6" s="212" t="s">
        <v>166</v>
      </c>
      <c r="C6" s="212" t="s">
        <v>167</v>
      </c>
    </row>
    <row r="7" spans="1:5" x14ac:dyDescent="0.35">
      <c r="A7" s="209" t="s">
        <v>168</v>
      </c>
      <c r="B7" s="212" t="s">
        <v>169</v>
      </c>
      <c r="C7" s="212"/>
      <c r="D7" s="213"/>
    </row>
    <row r="8" spans="1:5" ht="29" x14ac:dyDescent="0.35">
      <c r="A8" s="209" t="s">
        <v>170</v>
      </c>
      <c r="B8" s="212" t="s">
        <v>171</v>
      </c>
      <c r="C8" s="212" t="s">
        <v>172</v>
      </c>
    </row>
    <row r="9" spans="1:5" ht="87" x14ac:dyDescent="0.35">
      <c r="A9" s="209" t="s">
        <v>173</v>
      </c>
      <c r="B9" s="212" t="s">
        <v>174</v>
      </c>
      <c r="C9" s="212" t="s">
        <v>175</v>
      </c>
    </row>
    <row r="10" spans="1:5" x14ac:dyDescent="0.35">
      <c r="A10" s="209" t="s">
        <v>176</v>
      </c>
      <c r="B10" s="212" t="s">
        <v>177</v>
      </c>
      <c r="C10" s="212"/>
    </row>
    <row r="11" spans="1:5" ht="58" x14ac:dyDescent="0.35">
      <c r="A11" s="209" t="s">
        <v>178</v>
      </c>
      <c r="B11" s="212" t="s">
        <v>179</v>
      </c>
      <c r="C11" s="212" t="s">
        <v>180</v>
      </c>
    </row>
    <row r="12" spans="1:5" ht="29" x14ac:dyDescent="0.35">
      <c r="A12" s="209" t="s">
        <v>181</v>
      </c>
      <c r="B12" s="212" t="s">
        <v>182</v>
      </c>
      <c r="C12" s="212"/>
    </row>
    <row r="13" spans="1:5" ht="29" x14ac:dyDescent="0.35">
      <c r="A13" s="209" t="s">
        <v>183</v>
      </c>
      <c r="B13" s="214" t="s">
        <v>184</v>
      </c>
      <c r="C13" s="214" t="s">
        <v>185</v>
      </c>
      <c r="D13" s="244"/>
      <c r="E13" s="41"/>
    </row>
    <row r="14" spans="1:5" x14ac:dyDescent="0.35">
      <c r="A14" s="209" t="s">
        <v>186</v>
      </c>
      <c r="B14" s="212" t="s">
        <v>187</v>
      </c>
      <c r="C14" s="212"/>
    </row>
    <row r="15" spans="1:5" ht="58" x14ac:dyDescent="0.35">
      <c r="A15" s="209" t="s">
        <v>188</v>
      </c>
      <c r="B15" s="212" t="s">
        <v>189</v>
      </c>
      <c r="C15" s="212"/>
      <c r="D15" s="245"/>
      <c r="E15" s="41"/>
    </row>
    <row r="16" spans="1:5" ht="58" x14ac:dyDescent="0.35">
      <c r="A16" s="209" t="s">
        <v>190</v>
      </c>
      <c r="B16" s="212" t="s">
        <v>191</v>
      </c>
      <c r="C16" s="212" t="s">
        <v>192</v>
      </c>
    </row>
    <row r="18" spans="1:3" ht="17.5" customHeight="1" x14ac:dyDescent="0.35">
      <c r="A18" s="215" t="s">
        <v>193</v>
      </c>
      <c r="B18" s="215"/>
      <c r="C18" s="215"/>
    </row>
    <row r="19" spans="1:3" ht="38.5" customHeight="1" x14ac:dyDescent="0.35">
      <c r="A19" s="208" t="s">
        <v>194</v>
      </c>
      <c r="B19" s="208"/>
      <c r="C19" s="208"/>
    </row>
    <row r="20" spans="1:3" ht="17.5" customHeight="1" x14ac:dyDescent="0.35">
      <c r="A20" s="215"/>
      <c r="B20" s="215"/>
      <c r="C20" s="215"/>
    </row>
    <row r="21" spans="1:3" x14ac:dyDescent="0.35">
      <c r="A21" s="216" t="s">
        <v>195</v>
      </c>
    </row>
    <row r="22" spans="1:3" x14ac:dyDescent="0.35">
      <c r="A22" s="216" t="s">
        <v>196</v>
      </c>
    </row>
    <row r="23" spans="1:3" x14ac:dyDescent="0.35">
      <c r="A23" s="216"/>
    </row>
  </sheetData>
  <mergeCells count="5">
    <mergeCell ref="A20:C20"/>
    <mergeCell ref="A1:C2"/>
    <mergeCell ref="A3:C3"/>
    <mergeCell ref="A18:C18"/>
    <mergeCell ref="A19:C19"/>
  </mergeCells>
  <pageMargins left="0.7" right="0.7" top="0.75" bottom="0.75" header="0.3" footer="0.3"/>
  <pageSetup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election activeCell="A7" sqref="A7"/>
    </sheetView>
  </sheetViews>
  <sheetFormatPr defaultRowHeight="14.5" x14ac:dyDescent="0.35"/>
  <cols>
    <col min="1" max="1" width="82.54296875" customWidth="1"/>
    <col min="2" max="2" width="1.90625" customWidth="1"/>
    <col min="3" max="3" width="31" customWidth="1"/>
    <col min="4" max="4" width="56.1796875" style="98" customWidth="1"/>
  </cols>
  <sheetData>
    <row r="1" spans="1:4" s="222" customFormat="1" ht="21" x14ac:dyDescent="0.5">
      <c r="A1" s="218" t="s">
        <v>197</v>
      </c>
      <c r="B1" s="219"/>
      <c r="C1" s="220" t="s">
        <v>198</v>
      </c>
      <c r="D1" s="221"/>
    </row>
    <row r="2" spans="1:4" ht="37" x14ac:dyDescent="0.45">
      <c r="A2" s="223" t="s">
        <v>199</v>
      </c>
      <c r="B2" s="224"/>
      <c r="C2" s="225" t="s">
        <v>200</v>
      </c>
    </row>
    <row r="3" spans="1:4" s="41" customFormat="1" ht="18.5" x14ac:dyDescent="0.45">
      <c r="A3" s="226"/>
      <c r="B3" s="226"/>
      <c r="C3" s="227"/>
      <c r="D3" s="113"/>
    </row>
    <row r="4" spans="1:4" ht="18.5" x14ac:dyDescent="0.45">
      <c r="A4" s="228" t="s">
        <v>201</v>
      </c>
      <c r="B4" s="226"/>
      <c r="C4" s="229"/>
    </row>
    <row r="5" spans="1:4" s="12" customFormat="1" ht="43.5" x14ac:dyDescent="0.35">
      <c r="A5" s="129" t="s">
        <v>202</v>
      </c>
      <c r="B5" s="129"/>
      <c r="C5" s="129" t="s">
        <v>203</v>
      </c>
      <c r="D5" s="230"/>
    </row>
    <row r="6" spans="1:4" s="12" customFormat="1" ht="58" x14ac:dyDescent="0.35">
      <c r="A6" s="231" t="s">
        <v>204</v>
      </c>
      <c r="B6" s="232"/>
      <c r="C6" s="129" t="s">
        <v>205</v>
      </c>
      <c r="D6" s="230"/>
    </row>
    <row r="7" spans="1:4" s="12" customFormat="1" ht="101.5" x14ac:dyDescent="0.35">
      <c r="A7" s="233" t="s">
        <v>206</v>
      </c>
      <c r="B7" s="234"/>
      <c r="C7" s="129" t="s">
        <v>207</v>
      </c>
      <c r="D7" s="230"/>
    </row>
    <row r="8" spans="1:4" s="12" customFormat="1" ht="58" x14ac:dyDescent="0.35">
      <c r="A8" s="231" t="s">
        <v>208</v>
      </c>
      <c r="B8" s="232"/>
      <c r="C8" s="129" t="s">
        <v>209</v>
      </c>
      <c r="D8" s="230"/>
    </row>
    <row r="9" spans="1:4" s="29" customFormat="1" ht="87" x14ac:dyDescent="0.35">
      <c r="A9" s="129" t="s">
        <v>210</v>
      </c>
      <c r="B9" s="235"/>
      <c r="C9" s="129" t="s">
        <v>211</v>
      </c>
      <c r="D9" s="175"/>
    </row>
    <row r="10" spans="1:4" s="12" customFormat="1" x14ac:dyDescent="0.35">
      <c r="A10" s="175"/>
      <c r="B10" s="175"/>
      <c r="C10" s="175"/>
      <c r="D10" s="230"/>
    </row>
    <row r="11" spans="1:4" s="12" customFormat="1" ht="18.5" x14ac:dyDescent="0.45">
      <c r="A11" s="236" t="s">
        <v>212</v>
      </c>
      <c r="B11" s="237"/>
      <c r="C11" s="238"/>
      <c r="D11" s="230"/>
    </row>
    <row r="12" spans="1:4" s="12" customFormat="1" ht="145" x14ac:dyDescent="0.35">
      <c r="A12" s="129" t="s">
        <v>213</v>
      </c>
      <c r="B12" s="129"/>
      <c r="C12" s="231" t="s">
        <v>214</v>
      </c>
      <c r="D12" s="230"/>
    </row>
    <row r="13" spans="1:4" s="12" customFormat="1" ht="58" x14ac:dyDescent="0.35">
      <c r="A13" s="231" t="s">
        <v>215</v>
      </c>
      <c r="B13" s="232"/>
      <c r="C13" s="129" t="s">
        <v>205</v>
      </c>
      <c r="D13" s="230"/>
    </row>
    <row r="14" spans="1:4" s="12" customFormat="1" ht="101.5" x14ac:dyDescent="0.35">
      <c r="A14" s="233" t="s">
        <v>206</v>
      </c>
      <c r="B14" s="234"/>
      <c r="C14" s="129" t="s">
        <v>207</v>
      </c>
      <c r="D14" s="230"/>
    </row>
    <row r="15" spans="1:4" s="29" customFormat="1" x14ac:dyDescent="0.35">
      <c r="A15" s="175"/>
      <c r="B15" s="175"/>
      <c r="C15" s="175"/>
      <c r="D15" s="175"/>
    </row>
    <row r="16" spans="1:4" s="12" customFormat="1" ht="29" x14ac:dyDescent="0.35">
      <c r="A16" s="239" t="s">
        <v>216</v>
      </c>
      <c r="B16" s="240"/>
      <c r="C16" s="238"/>
      <c r="D16" s="230"/>
    </row>
    <row r="17" spans="1:4" s="12" customFormat="1" ht="29" x14ac:dyDescent="0.35">
      <c r="A17" s="129" t="s">
        <v>217</v>
      </c>
      <c r="B17" s="241"/>
      <c r="C17" s="129" t="s">
        <v>218</v>
      </c>
      <c r="D17" s="230"/>
    </row>
    <row r="18" spans="1:4" s="12" customFormat="1" ht="87" x14ac:dyDescent="0.35">
      <c r="A18" s="129" t="s">
        <v>219</v>
      </c>
      <c r="B18" s="241"/>
      <c r="C18" s="129" t="s">
        <v>220</v>
      </c>
      <c r="D18" s="230"/>
    </row>
    <row r="19" spans="1:4" s="12" customFormat="1" ht="29" x14ac:dyDescent="0.35">
      <c r="A19" s="129" t="s">
        <v>221</v>
      </c>
      <c r="B19" s="242"/>
      <c r="C19" s="129" t="s">
        <v>222</v>
      </c>
      <c r="D19" s="230"/>
    </row>
    <row r="20" spans="1:4" s="12" customFormat="1" ht="43.5" x14ac:dyDescent="0.35">
      <c r="A20" s="129" t="s">
        <v>223</v>
      </c>
      <c r="B20" s="241"/>
      <c r="C20" s="129" t="s">
        <v>224</v>
      </c>
      <c r="D20" s="230"/>
    </row>
    <row r="21" spans="1:4" s="12" customFormat="1" ht="29" x14ac:dyDescent="0.35">
      <c r="A21" s="231" t="s">
        <v>225</v>
      </c>
      <c r="B21" s="123"/>
      <c r="C21" s="129" t="s">
        <v>203</v>
      </c>
      <c r="D21" s="230"/>
    </row>
    <row r="22" spans="1:4" s="12" customFormat="1" ht="29" x14ac:dyDescent="0.35">
      <c r="A22" s="231" t="s">
        <v>226</v>
      </c>
      <c r="B22" s="243"/>
      <c r="C22" s="129" t="s">
        <v>227</v>
      </c>
      <c r="D22" s="230"/>
    </row>
    <row r="23" spans="1:4" s="12" customFormat="1" ht="58" x14ac:dyDescent="0.35">
      <c r="A23" s="231" t="s">
        <v>228</v>
      </c>
      <c r="B23" s="123"/>
      <c r="C23" s="129" t="s">
        <v>229</v>
      </c>
      <c r="D23" s="230"/>
    </row>
    <row r="24" spans="1:4" s="12" customFormat="1" x14ac:dyDescent="0.35">
      <c r="A24" s="230"/>
      <c r="B24" s="230"/>
      <c r="C24" s="230"/>
      <c r="D24" s="230"/>
    </row>
    <row r="25" spans="1:4" s="12" customFormat="1" x14ac:dyDescent="0.35">
      <c r="A25" s="230"/>
      <c r="B25" s="230"/>
      <c r="C25" s="230"/>
      <c r="D25" s="230"/>
    </row>
    <row r="26" spans="1:4" s="12" customFormat="1" x14ac:dyDescent="0.35">
      <c r="A26" s="230"/>
      <c r="B26" s="230"/>
      <c r="C26" s="230"/>
      <c r="D26" s="230"/>
    </row>
    <row r="27" spans="1:4" x14ac:dyDescent="0.35">
      <c r="A27" s="230"/>
      <c r="B27" s="230"/>
      <c r="C27" s="12"/>
    </row>
    <row r="28" spans="1:4" x14ac:dyDescent="0.35">
      <c r="A28" s="98"/>
      <c r="B28" s="98"/>
    </row>
    <row r="29" spans="1:4" x14ac:dyDescent="0.35">
      <c r="A29" s="98"/>
      <c r="B29" s="98"/>
    </row>
    <row r="30" spans="1:4" x14ac:dyDescent="0.35">
      <c r="A30" s="98"/>
      <c r="B30" s="98"/>
    </row>
    <row r="31" spans="1:4" x14ac:dyDescent="0.35">
      <c r="A31" s="98"/>
      <c r="B31" s="98"/>
    </row>
    <row r="32" spans="1:4" x14ac:dyDescent="0.35">
      <c r="A32" s="98"/>
      <c r="B32" s="98"/>
    </row>
    <row r="33" spans="1:2" x14ac:dyDescent="0.35">
      <c r="A33" s="98"/>
      <c r="B33" s="98"/>
    </row>
    <row r="34" spans="1:2" x14ac:dyDescent="0.35">
      <c r="A34" s="98"/>
      <c r="B34" s="9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1. Summary</vt:lpstr>
      <vt:lpstr>2. KingCo-20 yr &amp; PE Potential</vt:lpstr>
      <vt:lpstr>3. UGA Spot Check</vt:lpstr>
      <vt:lpstr>4. Assumptions</vt:lpstr>
      <vt:lpstr>5. Over&amp;Under Count Potential</vt:lpstr>
      <vt:lpstr>'1. Summary'!Print_Area</vt:lpstr>
      <vt:lpstr>'3. UGA Spot Check'!Print_Area</vt:lpstr>
      <vt:lpstr>'4. Assumptions'!Print_Area</vt:lpstr>
    </vt:vector>
  </TitlesOfParts>
  <Company>King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Ferguson, Eric</dc:creator>
  <cp:lastModifiedBy>Potts, Stephanie (ECY)</cp:lastModifiedBy>
  <cp:lastPrinted>2019-09-05T17:22:55Z</cp:lastPrinted>
  <dcterms:created xsi:type="dcterms:W3CDTF">2019-06-14T15:34:02Z</dcterms:created>
  <dcterms:modified xsi:type="dcterms:W3CDTF">2019-10-02T22:52:33Z</dcterms:modified>
</cp:coreProperties>
</file>