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Research Services\3.   Contracted projects\22-30 RDI GMS TA\Juridisiction Data Pulls\RDI Tool Shareable Workbooks\Non-Grantee\"/>
    </mc:Choice>
  </mc:AlternateContent>
  <bookViews>
    <workbookView xWindow="-120" yWindow="-120" windowWidth="38640" windowHeight="21240" tabRatio="814" firstSheet="2" activeTab="7"/>
  </bookViews>
  <sheets>
    <sheet name="About" sheetId="287" state="hidden" r:id="rId1"/>
    <sheet name="Inputs" sheetId="25" state="hidden"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8" i="286" l="1"/>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J25" i="283" l="1"/>
  <c r="X36" i="283"/>
  <c r="J11" i="283" s="1"/>
  <c r="AJ35" i="283"/>
  <c r="AE35" i="283"/>
  <c r="AC37" i="284"/>
  <c r="AG25" i="283"/>
  <c r="AE25" i="283"/>
  <c r="AG36" i="283"/>
  <c r="AE24" i="283"/>
  <c r="AJ34" i="283"/>
  <c r="AG23" i="283"/>
  <c r="AH25" i="283"/>
  <c r="AC35" i="284"/>
  <c r="AG24" i="283"/>
  <c r="AS54" i="297"/>
  <c r="AG35" i="283"/>
  <c r="AC36" i="284"/>
  <c r="AH24" i="283"/>
  <c r="AE23" i="283"/>
  <c r="AJ23" i="283"/>
  <c r="AS53" i="297"/>
  <c r="AE34" i="283"/>
  <c r="AS51" i="297"/>
  <c r="AJ24" i="283"/>
  <c r="AG34" i="283"/>
  <c r="AE36" i="283"/>
  <c r="C20" i="284"/>
  <c r="B105" i="25" s="1"/>
  <c r="C5" i="282"/>
  <c r="B76" i="25" s="1"/>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T87" i="283"/>
  <c r="G11" i="284"/>
  <c r="AC67" i="284"/>
  <c r="AJ42" i="297"/>
  <c r="AJ40" i="297"/>
  <c r="AD38" i="284"/>
  <c r="AE38" i="284" s="1"/>
  <c r="AI38" i="284" s="1"/>
  <c r="G14" i="284"/>
  <c r="AC66" i="284"/>
  <c r="AJ43" i="297"/>
  <c r="AB51" i="297"/>
  <c r="AE101" i="297" s="1"/>
  <c r="AB121" i="297" s="1"/>
  <c r="AB48" i="297"/>
  <c r="AN12" i="284"/>
  <c r="AN14" i="284"/>
  <c r="AN15" i="284"/>
  <c r="K15" i="284"/>
  <c r="AN13" i="284"/>
  <c r="K11" i="284"/>
  <c r="K22" i="283"/>
  <c r="AD37" i="284"/>
  <c r="AE37" i="284" s="1"/>
  <c r="AI37" i="284" s="1"/>
  <c r="G13" i="284"/>
  <c r="AD65" i="284"/>
  <c r="AJ45" i="297"/>
  <c r="F16" i="286"/>
  <c r="AO16" i="286"/>
  <c r="J22" i="283"/>
  <c r="AD36" i="284"/>
  <c r="AE36" i="284" s="1"/>
  <c r="AI36" i="284" s="1"/>
  <c r="G12" i="284"/>
  <c r="AD68" i="284"/>
  <c r="AJ46" i="297"/>
  <c r="AJ34" i="297"/>
  <c r="F15" i="286"/>
  <c r="I12" i="284"/>
  <c r="AK14" i="284"/>
  <c r="I13" i="284"/>
  <c r="AK13" i="284"/>
  <c r="AK15" i="284"/>
  <c r="AK12" i="284"/>
  <c r="I11" i="284"/>
  <c r="I15" i="284"/>
  <c r="I14" i="284"/>
  <c r="AC65" i="284"/>
  <c r="AC78" i="284" s="1"/>
  <c r="AD67" i="284"/>
  <c r="AJ33" i="297"/>
  <c r="AJ36" i="297"/>
  <c r="J15" i="283"/>
  <c r="AC69" i="284"/>
  <c r="AD66" i="284"/>
  <c r="AJ37" i="297"/>
  <c r="K15" i="283"/>
  <c r="AD69" i="284"/>
  <c r="AJ39" i="297"/>
  <c r="AH13" i="283"/>
  <c r="M10" i="283"/>
  <c r="AS56" i="297"/>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AN36" i="286"/>
  <c r="AN15" i="286" s="1"/>
  <c r="F14" i="286"/>
  <c r="AK36" i="286"/>
  <c r="AK15" i="286" s="1"/>
  <c r="F13" i="286"/>
  <c r="AJ36" i="286"/>
  <c r="AJ15" i="286" s="1"/>
  <c r="F12" i="286"/>
  <c r="AI36" i="286"/>
  <c r="AI15" i="286" s="1"/>
  <c r="F11" i="286"/>
  <c r="AL36" i="286"/>
  <c r="AL15" i="286" s="1"/>
  <c r="AO25" i="286"/>
  <c r="AO14" i="286" s="1"/>
  <c r="E18" i="286"/>
  <c r="F18" i="286"/>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G38" i="284" l="1"/>
  <c r="AH38" i="284" s="1"/>
  <c r="AE65" i="284"/>
  <c r="AI65" i="284" s="1"/>
  <c r="I23" i="283"/>
  <c r="I11" i="286"/>
  <c r="I17" i="286"/>
  <c r="AG37" i="284"/>
  <c r="AH37" i="284" s="1"/>
  <c r="AD79" i="284"/>
  <c r="AI56" i="286"/>
  <c r="I14" i="286"/>
  <c r="I12" i="286"/>
  <c r="I13" i="286"/>
  <c r="I15" i="286"/>
  <c r="I16" i="286"/>
  <c r="AG68" i="284"/>
  <c r="AH68" i="284" s="1"/>
  <c r="J23" i="283"/>
  <c r="AG36" i="284"/>
  <c r="AH36" i="284" s="1"/>
  <c r="L23" i="283"/>
  <c r="AE35" i="284"/>
  <c r="AI35" i="284" s="1"/>
  <c r="K23" i="283"/>
  <c r="AN19" i="286"/>
  <c r="J11" i="284"/>
  <c r="AL12" i="284"/>
  <c r="K13" i="286"/>
  <c r="AJ56" i="286"/>
  <c r="K17" i="286"/>
  <c r="AE67" i="284"/>
  <c r="AI67" i="284" s="1"/>
  <c r="AG65" i="284"/>
  <c r="AH65" i="284" s="1"/>
  <c r="AG67" i="284"/>
  <c r="AH67" i="284" s="1"/>
  <c r="E142" i="297"/>
  <c r="AD80" i="284"/>
  <c r="K18" i="286"/>
  <c r="K12" i="286"/>
  <c r="J11" i="286"/>
  <c r="AC80" i="284"/>
  <c r="AL14" i="284"/>
  <c r="J13" i="284"/>
  <c r="AC81" i="284"/>
  <c r="AN56" i="286"/>
  <c r="AL13" i="284"/>
  <c r="J12" i="284"/>
  <c r="AL15" i="284"/>
  <c r="J14" i="284"/>
  <c r="H15" i="286"/>
  <c r="K14" i="286"/>
  <c r="AE66" i="284"/>
  <c r="AI66" i="284" s="1"/>
  <c r="M15" i="283"/>
  <c r="H23" i="283"/>
  <c r="J17" i="286"/>
  <c r="AD78" i="284"/>
  <c r="AG78" i="284" s="1"/>
  <c r="H16" i="286"/>
  <c r="AK26" i="283"/>
  <c r="J13" i="286"/>
  <c r="AC79" i="284"/>
  <c r="AH69" i="284"/>
  <c r="AG66" i="284"/>
  <c r="AH66" i="284" s="1"/>
  <c r="AB56" i="297"/>
  <c r="AE106" i="297" s="1"/>
  <c r="AJ49" i="297"/>
  <c r="AK16" i="284"/>
  <c r="AE68" i="284"/>
  <c r="AI68" i="284" s="1"/>
  <c r="AN16" i="284"/>
  <c r="AG50" i="283"/>
  <c r="J181" i="283" s="1"/>
  <c r="AJ19" i="286"/>
  <c r="AI56" i="297"/>
  <c r="AI106" i="297" s="1"/>
  <c r="AO56" i="286"/>
  <c r="J14" i="286"/>
  <c r="AK50" i="283"/>
  <c r="G181" i="283" s="1"/>
  <c r="AD81" i="284"/>
  <c r="AS103" i="297"/>
  <c r="AU103" i="297" s="1"/>
  <c r="AO18" i="286"/>
  <c r="AK19" i="286"/>
  <c r="K16" i="286"/>
  <c r="K15" i="286"/>
  <c r="AI19" i="286"/>
  <c r="AK56" i="286"/>
  <c r="J18" i="286"/>
  <c r="J12" i="286"/>
  <c r="AO19" i="286"/>
  <c r="AM16" i="286"/>
  <c r="AM19" i="286" s="1"/>
  <c r="G16" i="284"/>
  <c r="H18" i="286"/>
  <c r="H12" i="286"/>
  <c r="H13" i="286"/>
  <c r="H14" i="286"/>
  <c r="H17" i="286"/>
  <c r="H11" i="286"/>
  <c r="AH103" i="297"/>
  <c r="AH104" i="297"/>
  <c r="AH105" i="297"/>
  <c r="C14" i="297"/>
  <c r="C19" i="297" s="1"/>
  <c r="F132" i="297"/>
  <c r="G129" i="297"/>
  <c r="F129" i="297"/>
  <c r="G132" i="297"/>
  <c r="G135" i="297"/>
  <c r="AF16" i="286"/>
  <c r="AL16" i="286"/>
  <c r="AL19" i="286" s="1"/>
  <c r="AI18" i="286"/>
  <c r="AJ18" i="286"/>
  <c r="AK18" i="286"/>
  <c r="AN18" i="286"/>
  <c r="AC56" i="297"/>
  <c r="AD106" i="297" s="1"/>
  <c r="AD101" i="297"/>
  <c r="C133" i="297" s="1"/>
  <c r="AD56" i="297"/>
  <c r="AC106" i="297" s="1"/>
  <c r="AC101" i="297"/>
  <c r="C130" i="297" s="1"/>
  <c r="AE56" i="297"/>
  <c r="AF106" i="297" s="1"/>
  <c r="AF101" i="297"/>
  <c r="AF56" i="297"/>
  <c r="AB106" i="297" s="1"/>
  <c r="AG56" i="297"/>
  <c r="AG106" i="297" s="1"/>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5" i="284"/>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N20" i="286" l="1"/>
  <c r="AO20" i="286"/>
  <c r="E14" i="297"/>
  <c r="E19" i="297" s="1"/>
  <c r="AE79" i="284"/>
  <c r="AI79" i="284" s="1"/>
  <c r="AI57" i="286"/>
  <c r="AG79" i="284"/>
  <c r="AO57" i="286"/>
  <c r="AJ57" i="286"/>
  <c r="AK57" i="286"/>
  <c r="AG80" i="284"/>
  <c r="AL16" i="284"/>
  <c r="AE56" i="283"/>
  <c r="AE57" i="283" s="1"/>
  <c r="AE80" i="284"/>
  <c r="AI80" i="284" s="1"/>
  <c r="AG56" i="283"/>
  <c r="AG63" i="283" s="1"/>
  <c r="AK20" i="286"/>
  <c r="AE78" i="284"/>
  <c r="AI78" i="284" s="1"/>
  <c r="AJ20" i="286"/>
  <c r="AN57" i="286"/>
  <c r="M23" i="283"/>
  <c r="AG81" i="284"/>
  <c r="AH101" i="297"/>
  <c r="AH106" i="297" s="1"/>
  <c r="H139" i="297" s="1"/>
  <c r="AH65" i="283"/>
  <c r="K194" i="283" s="1"/>
  <c r="I17" i="297"/>
  <c r="I25" i="297" s="1"/>
  <c r="C22" i="297"/>
  <c r="AE47" i="283"/>
  <c r="I18" i="297"/>
  <c r="I26" i="297" s="1"/>
  <c r="AI20" i="286"/>
  <c r="AJ65" i="283"/>
  <c r="AJ66" i="283" s="1"/>
  <c r="AM18" i="286"/>
  <c r="AM20" i="286" s="1"/>
  <c r="AM55" i="286"/>
  <c r="AM57" i="286" s="1"/>
  <c r="AL18" i="286"/>
  <c r="AL20" i="286" s="1"/>
  <c r="D14" i="297"/>
  <c r="AL55" i="286"/>
  <c r="AL57" i="286" s="1"/>
  <c r="H19" i="297"/>
  <c r="F195" i="283"/>
  <c r="AH56" i="283"/>
  <c r="AH63" i="283" s="1"/>
  <c r="AK47" i="283"/>
  <c r="AK48" i="283"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H194" i="283" s="1"/>
  <c r="AF56" i="283"/>
  <c r="AF57" i="283" s="1"/>
  <c r="H190" i="283"/>
  <c r="AM122" i="297"/>
  <c r="AM121" i="297"/>
  <c r="AQ121" i="297"/>
  <c r="AQ122" i="297"/>
  <c r="AN121" i="297"/>
  <c r="AN122" i="297"/>
  <c r="AR121" i="297"/>
  <c r="AR122" i="297"/>
  <c r="AK56" i="283"/>
  <c r="G188" i="283" s="1"/>
  <c r="G189" i="283"/>
  <c r="I189" i="283"/>
  <c r="AJ56" i="283"/>
  <c r="F188" i="283" s="1"/>
  <c r="H189"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AF52" i="283"/>
  <c r="I184" i="283" s="1"/>
  <c r="AF51" i="283"/>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G80" i="282"/>
  <c r="AI27" i="282"/>
  <c r="G82" i="282"/>
  <c r="AI29" i="282"/>
  <c r="AI26" i="282"/>
  <c r="G81" i="282"/>
  <c r="AI28" i="282"/>
  <c r="E22" i="297" l="1"/>
  <c r="AF63" i="283"/>
  <c r="AH66" i="283"/>
  <c r="AF72" i="283"/>
  <c r="I188" i="283"/>
  <c r="F194" i="283"/>
  <c r="AG57" i="283"/>
  <c r="AE66" i="283"/>
  <c r="H188" i="283"/>
  <c r="AH81" i="284"/>
  <c r="AG72" i="283"/>
  <c r="AE63" i="283"/>
  <c r="G182" i="283"/>
  <c r="AI72" i="283"/>
  <c r="AG66" i="283"/>
  <c r="J188" i="283"/>
  <c r="AH47" i="283"/>
  <c r="AH48" i="283" s="1"/>
  <c r="AK63" i="283"/>
  <c r="AK57" i="283"/>
  <c r="C139" i="297"/>
  <c r="C165" i="297" s="1"/>
  <c r="AC121" i="297"/>
  <c r="K188" i="283"/>
  <c r="AJ57" i="283"/>
  <c r="AJ63" i="283"/>
  <c r="G22" i="297"/>
  <c r="AF47" i="283"/>
  <c r="AF48" i="283" s="1"/>
  <c r="I14" i="297"/>
  <c r="I22" i="297" s="1"/>
  <c r="G159" i="297"/>
  <c r="AK54" i="283"/>
  <c r="D19" i="297"/>
  <c r="AH57" i="283"/>
  <c r="D22" i="297"/>
  <c r="AJ72" i="283"/>
  <c r="AE72" i="283"/>
  <c r="K183" i="283"/>
  <c r="AJ47" i="283"/>
  <c r="AJ48" i="283" s="1"/>
  <c r="I183" i="283"/>
  <c r="AK66" i="283"/>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AH54" i="283" l="1"/>
  <c r="AF54" i="283"/>
  <c r="K182" i="283"/>
  <c r="I182" i="283"/>
  <c r="F182" i="283"/>
  <c r="I19" i="297"/>
  <c r="AJ54"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<sst xmlns="http://schemas.openxmlformats.org/spreadsheetml/2006/main" count="5379" uniqueCount="2858">
  <si>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INTRODUCTION AND PURPOSE</t>
  </si>
  <si>
    <t>TOOLKIT ORGANIZATION</t>
  </si>
  <si>
    <t>INSTRUCTIONS FOR USE</t>
  </si>
  <si>
    <t>PRINTING</t>
  </si>
  <si>
    <t>EXPORTING</t>
  </si>
  <si>
    <t xml:space="preserve">Inputs </t>
  </si>
  <si>
    <t>US Census Bureau Input:</t>
  </si>
  <si>
    <t>Bellevue city, Washington</t>
  </si>
  <si>
    <t>King County, Washington</t>
  </si>
  <si>
    <t>Census IDs</t>
  </si>
  <si>
    <t xml:space="preserve">CHAS IDs: </t>
  </si>
  <si>
    <t>Labels:</t>
  </si>
  <si>
    <t>CV threshold:</t>
  </si>
  <si>
    <t>Sources used in project materials</t>
  </si>
  <si>
    <t>Washington Office of Financial Management, 2022</t>
  </si>
  <si>
    <t>US Census Bureau, 2016-2020 American Community Survey 5-Year Estimates</t>
  </si>
  <si>
    <t>US Census Bureau, 2011-2015 American Community Survey 5-Year Estimates</t>
  </si>
  <si>
    <t>US HUD Comprehensive Housing Affordability Strategy (CHAS) data, 2015–2019</t>
  </si>
  <si>
    <t>US HUD Comprehensive Housing Affordability Strategy (CHAS) data, 2010–2014</t>
  </si>
  <si>
    <t>Data input tables</t>
  </si>
  <si>
    <t>Worksheet</t>
  </si>
  <si>
    <t>Table Name(s)</t>
  </si>
  <si>
    <t>Topic</t>
  </si>
  <si>
    <t>Download Date</t>
  </si>
  <si>
    <t>Data Link</t>
  </si>
  <si>
    <t>Processing</t>
  </si>
  <si>
    <t>Citation</t>
  </si>
  <si>
    <t/>
  </si>
  <si>
    <t>General</t>
  </si>
  <si>
    <t>GEOID</t>
  </si>
  <si>
    <t>Data coding</t>
  </si>
  <si>
    <t>(derived)</t>
  </si>
  <si>
    <t>Drawn from US Census codes, used for querying data.</t>
  </si>
  <si>
    <t>Census Places</t>
  </si>
  <si>
    <t>WA_CDPs</t>
  </si>
  <si>
    <t>This is drawn from US Census codes, used for querying/matching data.</t>
  </si>
  <si>
    <t>Census Counties</t>
  </si>
  <si>
    <t>WA_Counties</t>
  </si>
  <si>
    <t>OFM Cities</t>
  </si>
  <si>
    <t>WA_Cities_OFM</t>
  </si>
  <si>
    <t>This is drawn from OFM data, and is used for data input validation.</t>
  </si>
  <si>
    <t>OFM Counties</t>
  </si>
  <si>
    <t>WA_Counties_OFM</t>
  </si>
  <si>
    <t>American Community Survey data tables (5-year)</t>
  </si>
  <si>
    <t>ACS DP05</t>
  </si>
  <si>
    <t>ACS_DP05</t>
  </si>
  <si>
    <t>Race, etc.</t>
  </si>
  <si>
    <t>https://data.census.gov/cedsci/table</t>
  </si>
  <si>
    <t>2020 ACS, includes all places and counties. Descriptions in line 2 removed.</t>
  </si>
  <si>
    <t>US Census Bureau, 2016-2020 American Community Survey 5-Year Estimates (Table DP05); Washington Department of Commerce, 2023</t>
  </si>
  <si>
    <t>ACS DP05 (previous)</t>
  </si>
  <si>
    <t>ACS_DP05_previous</t>
  </si>
  <si>
    <t>2015 ACS, includes all places and counties. Descriptions in line 2 removed.</t>
  </si>
  <si>
    <t>US Census Bureau, 2011-2015 American Community Survey 5-Year Estimates (Table DP05); Washington Department of Commerce, 2023</t>
  </si>
  <si>
    <t>HUD CHAS</t>
  </si>
  <si>
    <t>CHAS Table set (2019)</t>
  </si>
  <si>
    <t>Housing</t>
  </si>
  <si>
    <t xml:space="preserve">  Counties</t>
  </si>
  <si>
    <t>https://www.huduser.gov/portal/datasets/cp/2015thru2019-050-csv.zip</t>
  </si>
  <si>
    <t>US HUD, 2015-2019 Comprehensive Housing Affordability Strategy (CHAS) (Table 1 - Table 18)</t>
  </si>
  <si>
    <t xml:space="preserve">  Places</t>
  </si>
  <si>
    <t>https://www.huduser.gov/portal/datasets/cp/2015thru2019-160-csv.zip</t>
  </si>
  <si>
    <t>CHAS Table set (2014)</t>
  </si>
  <si>
    <t>https://www.huduser.gov/portal/datasets/cp/2010thru2014-050-csv.zip</t>
  </si>
  <si>
    <t>US HUD, 2010-2014 Comprehensive Housing Affordability Strategy (CHAS) (Table 1 - Table 18)</t>
  </si>
  <si>
    <t>https://www.huduser.gov/portal/datasets/cp/2010thru2014-160-csv.zip</t>
  </si>
  <si>
    <t>CHAS Table 1 (place)</t>
  </si>
  <si>
    <t>CHAS_Table1_place</t>
  </si>
  <si>
    <t>2019 CHAS, WA places only - Tenure (2) by Housing Unit Problems (2) by Household Income (5) by Race (6).</t>
  </si>
  <si>
    <t>US HUD, 2015-2019 Comprehensive Housing Affordability Strategy (CHAS) (Table 1)</t>
  </si>
  <si>
    <t>CHAS Table 1 (county)</t>
  </si>
  <si>
    <t>CHAS_Table1_county</t>
  </si>
  <si>
    <t>2019 CHAS, WA counties only - Tenure (2) by Housing Unit Problems (2) by Household Income (5) by Race (6)</t>
  </si>
  <si>
    <t>CHAS Table 8 (place)</t>
  </si>
  <si>
    <t>CHAS_Table8_place</t>
  </si>
  <si>
    <t>2019 CHAS, WA places only - Tenure (2) by Household Income (5) by Housing Cost Burden (4) by Substandard Housing (2)</t>
  </si>
  <si>
    <t>US HUD, 2015-2019 Comprehensive Housing Affordability Strategy (CHAS) (Table 8)</t>
  </si>
  <si>
    <t>CHAS Table 8 (county)</t>
  </si>
  <si>
    <t>CHAS_Table8_county</t>
  </si>
  <si>
    <t>2019 CHAS, WA counties only - Tenure (2) by Household Income (5) by Housing Cost Burden (4) by Substandard Housing (2)</t>
  </si>
  <si>
    <t>CHAS Table 9 (place)</t>
  </si>
  <si>
    <t>CHAS_Table9_place</t>
  </si>
  <si>
    <t>2019 CHAS, WA places only - Tenure (2) by Race (7) by Housing Cost Burden (4)</t>
  </si>
  <si>
    <t>US HUD, 2015-2019 Comprehensive Housing Affordability Strategy (CHAS) (Table 9)</t>
  </si>
  <si>
    <t>CHAS Table 9 (county)</t>
  </si>
  <si>
    <t>CHAS_Table9_county</t>
  </si>
  <si>
    <t>2019 CHAS, WA counties only - Tenure (2) by Race (7) by Housing Cost Burden (4)</t>
  </si>
  <si>
    <t>CHAS Table 14B (place)</t>
  </si>
  <si>
    <t>CHAS_Table14B_place</t>
  </si>
  <si>
    <t>2019 CHAS, WA places only -  Substandard Housing (2) by Renter Affordability (4) by Bedrooms (3)</t>
  </si>
  <si>
    <t>US HUD, 2015-2019 Comprehensive Housing Affordability Strategy (CHAS) (Table 14B)</t>
  </si>
  <si>
    <t>CHAS Table 14B (county)</t>
  </si>
  <si>
    <t>CHAS_Table14B_county</t>
  </si>
  <si>
    <t>2019 CHAS, WA counties only -  Substandard Housing (2) by Renter Affordability (4) by Bedrooms (3)</t>
  </si>
  <si>
    <t>CHAS Table 15C (place)</t>
  </si>
  <si>
    <t>CHAS_Table15C_place</t>
  </si>
  <si>
    <t>2019 CHAS, WA places only -  Substandard Housing (2) by Renter Affordability (4) by Household Income (5) Bedrooms (3)</t>
  </si>
  <si>
    <t>US HUD, 2015-2019 Comprehensive Housing Affordability Strategy (CHAS) (Table 15C)</t>
  </si>
  <si>
    <t>CHAS Table 15C (county)</t>
  </si>
  <si>
    <t>CHAS_Table15C_county</t>
  </si>
  <si>
    <t>2019 CHAS, WA counties only -  Substandard Housing (2) by Renter Affordability (4) by Household Income (5) Bedrooms (3)</t>
  </si>
  <si>
    <t>Table of Contents</t>
  </si>
  <si>
    <t>Tables</t>
  </si>
  <si>
    <t>Table Names</t>
  </si>
  <si>
    <t>Analysis Page</t>
  </si>
  <si>
    <t>Racial Composition</t>
  </si>
  <si>
    <t>Cost Burden</t>
  </si>
  <si>
    <t>Rental Affordability</t>
  </si>
  <si>
    <t>Income</t>
  </si>
  <si>
    <t>Tenure</t>
  </si>
  <si>
    <t>Charts</t>
  </si>
  <si>
    <t>Chart Names</t>
  </si>
  <si>
    <t>PURPOSE</t>
  </si>
  <si>
    <t>CAUTION FLAG FOR SMALL POPULATIONS</t>
  </si>
  <si>
    <t>User Input</t>
  </si>
  <si>
    <t>Cell requires user-specified input.</t>
  </si>
  <si>
    <t>Calculation</t>
  </si>
  <si>
    <t>Cell values are automatically generated based on user input cells.</t>
  </si>
  <si>
    <t>Explanatory</t>
  </si>
  <si>
    <t>Text that does not impact the worksheet function, but provides explanation or wayfinding for the user.</t>
  </si>
  <si>
    <t>Estimate Name</t>
  </si>
  <si>
    <t>The source's name for the estimate. This is provided for transparency, quality control and validation.</t>
  </si>
  <si>
    <t>Output</t>
  </si>
  <si>
    <t>The retrieved estimate value. This formatting indicates which cells are actively linked to the source tables. These will be converted to the estimate value when finalizing the workbook for shipping to the jurisdictions.</t>
  </si>
  <si>
    <t>RACIAL AND ETHNIC CATEGORIES</t>
  </si>
  <si>
    <t>AFFORDABILITY LEVELS</t>
  </si>
  <si>
    <t>Inputs</t>
  </si>
  <si>
    <t>City Selection</t>
  </si>
  <si>
    <t>County Selection</t>
  </si>
  <si>
    <t>Race or Ethnic Category</t>
  </si>
  <si>
    <t>Change</t>
  </si>
  <si>
    <t>Race and Hispanic Ethnicity</t>
  </si>
  <si>
    <t>Estimate</t>
  </si>
  <si>
    <t>Percent</t>
  </si>
  <si>
    <t>Labels</t>
  </si>
  <si>
    <t>DP05_0072E</t>
  </si>
  <si>
    <t>DP05_0077E</t>
  </si>
  <si>
    <t>White</t>
  </si>
  <si>
    <t>DP05_0073E</t>
  </si>
  <si>
    <t>DP05_0078E</t>
  </si>
  <si>
    <t>Black or African American</t>
  </si>
  <si>
    <t>DP05_0074E</t>
  </si>
  <si>
    <t>DP05_0079E</t>
  </si>
  <si>
    <t>American Indian and Alaska Native</t>
  </si>
  <si>
    <t>DP05_0075E</t>
  </si>
  <si>
    <t>DP05_0080E</t>
  </si>
  <si>
    <t>Asian</t>
  </si>
  <si>
    <t>DP05_0076E</t>
  </si>
  <si>
    <t>DP05_0081E</t>
  </si>
  <si>
    <t>Native Hawaiian and Other Pacific Islander</t>
  </si>
  <si>
    <t>Total</t>
  </si>
  <si>
    <t>DP05_0082E</t>
  </si>
  <si>
    <t>Other Race</t>
  </si>
  <si>
    <t>Source: US Census Bureau, 2011-2015 and 2016-2020 American Community Survey 5-Year Estimates (Table DP05); Washington Department of Commerce, 2023</t>
  </si>
  <si>
    <t>DP05_0083E</t>
  </si>
  <si>
    <t>Two or more races</t>
  </si>
  <si>
    <t>DP05_0066E</t>
  </si>
  <si>
    <t>DP05_0071E</t>
  </si>
  <si>
    <t>Hispanic or Latino (of any race)</t>
  </si>
  <si>
    <t>DP05_0028E</t>
  </si>
  <si>
    <t>DP05_0033E</t>
  </si>
  <si>
    <t>TOTAL</t>
  </si>
  <si>
    <t>Persons of Color</t>
  </si>
  <si>
    <t>RELIABILITY ANALYSIS</t>
  </si>
  <si>
    <t>MOE</t>
  </si>
  <si>
    <t>CV</t>
  </si>
  <si>
    <t>Reliability Flag</t>
  </si>
  <si>
    <t>DP05_0072M</t>
  </si>
  <si>
    <t>DP05_0077M</t>
  </si>
  <si>
    <t>DP05_0073M</t>
  </si>
  <si>
    <t>DP05_0078M</t>
  </si>
  <si>
    <t>DP05_0074M</t>
  </si>
  <si>
    <t>DP05_0079M</t>
  </si>
  <si>
    <t>DP05_0075M</t>
  </si>
  <si>
    <t>DP05_0080M</t>
  </si>
  <si>
    <t>DP05_0076M</t>
  </si>
  <si>
    <t>DP05_0081M</t>
  </si>
  <si>
    <t>DP05_0082M</t>
  </si>
  <si>
    <t>DP05_0083M</t>
  </si>
  <si>
    <t>DP05_0066M</t>
  </si>
  <si>
    <t>DP05_0071M</t>
  </si>
  <si>
    <t>DP05_0028M</t>
  </si>
  <si>
    <t>DP05_0033M</t>
  </si>
  <si>
    <t>Source: US Census Bureau, 2016-2020 American Community Survey 5-Year Estimates (Table DP05); Washington Department of Commerce, 2023</t>
  </si>
  <si>
    <t>Legend Formats</t>
  </si>
  <si>
    <t xml:space="preserve"> </t>
  </si>
  <si>
    <t>ALPHABETIZED FOR CHARTS</t>
  </si>
  <si>
    <t>American Indian or Alaska Native</t>
  </si>
  <si>
    <t>Pacific Islander</t>
  </si>
  <si>
    <t>Hispanic or Latino 
(of any race)</t>
  </si>
  <si>
    <t>All</t>
  </si>
  <si>
    <t>Severely Cost-Burdened (&gt;50%)</t>
  </si>
  <si>
    <t>Cost-Burdened (30-50%)</t>
  </si>
  <si>
    <t>Not Cost-Burdened</t>
  </si>
  <si>
    <t>Not Calculated</t>
  </si>
  <si>
    <t>SUMMED FROM BELOW</t>
  </si>
  <si>
    <t>Other race</t>
  </si>
  <si>
    <t>Persons of color</t>
  </si>
  <si>
    <t>Owner Households</t>
  </si>
  <si>
    <t>Not Cost Burdened</t>
  </si>
  <si>
    <t>Difference</t>
  </si>
  <si>
    <t>Renter Households</t>
  </si>
  <si>
    <t>Total Cost-Burdened</t>
  </si>
  <si>
    <t>Owner</t>
  </si>
  <si>
    <t>Black</t>
  </si>
  <si>
    <t>American Indian</t>
  </si>
  <si>
    <t>T9_est4</t>
  </si>
  <si>
    <t>T9_est9</t>
  </si>
  <si>
    <t>T9_est14</t>
  </si>
  <si>
    <t>T9_est19</t>
  </si>
  <si>
    <t>T9_est24</t>
  </si>
  <si>
    <t>T9_est34</t>
  </si>
  <si>
    <t>T9_est29</t>
  </si>
  <si>
    <t>Total Households</t>
  </si>
  <si>
    <t>T9_est5</t>
  </si>
  <si>
    <t>T9_est10</t>
  </si>
  <si>
    <t>T9_est15</t>
  </si>
  <si>
    <t>T9_est20</t>
  </si>
  <si>
    <t>T9_est25</t>
  </si>
  <si>
    <t>T9_est35</t>
  </si>
  <si>
    <t>T9_est30</t>
  </si>
  <si>
    <t>T9_est6</t>
  </si>
  <si>
    <t>T9_est11</t>
  </si>
  <si>
    <t>T9_est16</t>
  </si>
  <si>
    <t>T9_est21</t>
  </si>
  <si>
    <t>T9_est26</t>
  </si>
  <si>
    <t>T9_est36</t>
  </si>
  <si>
    <t>T9_est31</t>
  </si>
  <si>
    <t>Source: US HUD, 2015-2019 Comprehensive Housing Affordability Strategy (CHAS) (Table 9); Washington Department of Commerce, 2023</t>
  </si>
  <si>
    <t>T9_est7</t>
  </si>
  <si>
    <t>T9_est12</t>
  </si>
  <si>
    <t>T9_est17</t>
  </si>
  <si>
    <t>T9_est22</t>
  </si>
  <si>
    <t>T9_est27</t>
  </si>
  <si>
    <t>T9_est37</t>
  </si>
  <si>
    <t>T9_est32</t>
  </si>
  <si>
    <t>T9_est3</t>
  </si>
  <si>
    <t>T9_est8</t>
  </si>
  <si>
    <t>T9_est13</t>
  </si>
  <si>
    <t>T9_est18</t>
  </si>
  <si>
    <t>T9_est23</t>
  </si>
  <si>
    <t>T9_est33</t>
  </si>
  <si>
    <t>T9_est28</t>
  </si>
  <si>
    <t>Renter</t>
  </si>
  <si>
    <t>T9_est40</t>
  </si>
  <si>
    <t>T9_est45</t>
  </si>
  <si>
    <t>T9_est50</t>
  </si>
  <si>
    <t>T9_est55</t>
  </si>
  <si>
    <t>T9_est60</t>
  </si>
  <si>
    <t>T9_est70</t>
  </si>
  <si>
    <t>T9_est65</t>
  </si>
  <si>
    <t>CONVERSION TO PERCENTAGES AND SUPPORESSING 0 VALUES FOR CHARTS</t>
  </si>
  <si>
    <t>T9_est41</t>
  </si>
  <si>
    <t>T9_est46</t>
  </si>
  <si>
    <t>T9_est51</t>
  </si>
  <si>
    <t>T9_est56</t>
  </si>
  <si>
    <t>T9_est61</t>
  </si>
  <si>
    <t>T9_est71</t>
  </si>
  <si>
    <t>T9_est66</t>
  </si>
  <si>
    <t>T9_est42</t>
  </si>
  <si>
    <t>T9_est47</t>
  </si>
  <si>
    <t>T9_est52</t>
  </si>
  <si>
    <t>T9_est57</t>
  </si>
  <si>
    <t>T9_est62</t>
  </si>
  <si>
    <t>T9_est72</t>
  </si>
  <si>
    <t>T9_est67</t>
  </si>
  <si>
    <t>T9_est43</t>
  </si>
  <si>
    <t>T9_est48</t>
  </si>
  <si>
    <t>T9_est53</t>
  </si>
  <si>
    <t>T9_est58</t>
  </si>
  <si>
    <t>T9_est63</t>
  </si>
  <si>
    <t>T9_est73</t>
  </si>
  <si>
    <t>T9_est68</t>
  </si>
  <si>
    <t>T9_est39</t>
  </si>
  <si>
    <t>T9_est44</t>
  </si>
  <si>
    <t>T9_est49</t>
  </si>
  <si>
    <t>T9_est54</t>
  </si>
  <si>
    <t>T9_est59</t>
  </si>
  <si>
    <t>T9_est69</t>
  </si>
  <si>
    <t>T9_est64</t>
  </si>
  <si>
    <t>All Households</t>
  </si>
  <si>
    <t>Total Not Cost-Burdened</t>
  </si>
  <si>
    <t>T9_moe19</t>
  </si>
  <si>
    <t>T9_moe14</t>
  </si>
  <si>
    <t>T9_moe9</t>
  </si>
  <si>
    <t>T9_moe29</t>
  </si>
  <si>
    <t>T9_moe34</t>
  </si>
  <si>
    <t>T9_moe24</t>
  </si>
  <si>
    <t>T9_moe4</t>
  </si>
  <si>
    <t>T9_moe20</t>
  </si>
  <si>
    <t>T9_moe15</t>
  </si>
  <si>
    <t>T9_moe10</t>
  </si>
  <si>
    <t>T9_moe30</t>
  </si>
  <si>
    <t>T9_moe35</t>
  </si>
  <si>
    <t>T9_moe25</t>
  </si>
  <si>
    <t>T9_moe5</t>
  </si>
  <si>
    <t>T9_moe21</t>
  </si>
  <si>
    <t>T9_moe16</t>
  </si>
  <si>
    <t>T9_moe11</t>
  </si>
  <si>
    <t>T9_moe31</t>
  </si>
  <si>
    <t>T9_moe36</t>
  </si>
  <si>
    <t>T9_moe26</t>
  </si>
  <si>
    <t>T9_moe6</t>
  </si>
  <si>
    <t>T9_moe22</t>
  </si>
  <si>
    <t>T9_moe17</t>
  </si>
  <si>
    <t>T9_moe12</t>
  </si>
  <si>
    <t>T9_moe32</t>
  </si>
  <si>
    <t>T9_moe37</t>
  </si>
  <si>
    <t>T9_moe27</t>
  </si>
  <si>
    <t>T9_moe7</t>
  </si>
  <si>
    <t>T9_moe55</t>
  </si>
  <si>
    <t>T9_moe50</t>
  </si>
  <si>
    <t>T9_moe45</t>
  </si>
  <si>
    <t>T9_moe65</t>
  </si>
  <si>
    <t>T9_moe70</t>
  </si>
  <si>
    <t>T9_moe60</t>
  </si>
  <si>
    <t>T9_moe40</t>
  </si>
  <si>
    <t>T9_moe56</t>
  </si>
  <si>
    <t>T9_moe51</t>
  </si>
  <si>
    <t>T9_moe46</t>
  </si>
  <si>
    <t>T9_moe66</t>
  </si>
  <si>
    <t>T9_moe71</t>
  </si>
  <si>
    <t>T9_moe61</t>
  </si>
  <si>
    <t>T9_moe41</t>
  </si>
  <si>
    <t>T9_moe57</t>
  </si>
  <si>
    <t>T9_moe52</t>
  </si>
  <si>
    <t>T9_moe47</t>
  </si>
  <si>
    <t>T9_moe67</t>
  </si>
  <si>
    <t>T9_moe72</t>
  </si>
  <si>
    <t>T9_moe62</t>
  </si>
  <si>
    <t>T9_moe42</t>
  </si>
  <si>
    <t>T9_moe58</t>
  </si>
  <si>
    <t>T9_moe53</t>
  </si>
  <si>
    <t>T9_moe48</t>
  </si>
  <si>
    <t>T9_moe68</t>
  </si>
  <si>
    <t>T9_moe73</t>
  </si>
  <si>
    <t>T9_moe63</t>
  </si>
  <si>
    <t>T9_moe43</t>
  </si>
  <si>
    <t>Racial Subgroups</t>
  </si>
  <si>
    <t xml:space="preserve">Owner </t>
  </si>
  <si>
    <t>Rental Affordability of Housing Units</t>
  </si>
  <si>
    <t>Households at income level</t>
  </si>
  <si>
    <t>Rental housing units affordable to income level</t>
  </si>
  <si>
    <t>Extremely Low Income (&lt;30% AMI)</t>
  </si>
  <si>
    <t>Very Low Income (30-50% AMI)</t>
  </si>
  <si>
    <t>Low Income (50-80% AMI)</t>
  </si>
  <si>
    <t>Moderate Income and above (&gt;80% AMI)</t>
  </si>
  <si>
    <t>COMPARISON OF UNITS TO HOUSEHOLDS AT AFFORDABILITY LEVEL</t>
  </si>
  <si>
    <t>Households</t>
  </si>
  <si>
    <t>Rental Units</t>
  </si>
  <si>
    <t>Table Names:</t>
  </si>
  <si>
    <t>CHAS_Table8_place[</t>
  </si>
  <si>
    <t>CHAS_Table15C_place[</t>
  </si>
  <si>
    <t>CHAS_Table14B_place[</t>
  </si>
  <si>
    <t>CHAS_Table8_county[</t>
  </si>
  <si>
    <t>CHAS_Table15C_county[</t>
  </si>
  <si>
    <t>DISTRIBUTION OF HOUSEHOLDS TO HOUSING UNITS</t>
  </si>
  <si>
    <t>Extremely-Low Income (&lt;30% AMI)</t>
  </si>
  <si>
    <t>Renter HH Income</t>
  </si>
  <si>
    <t>Rental Unit Affordability</t>
  </si>
  <si>
    <t>Vacant Rental Units</t>
  </si>
  <si>
    <t>Very-Low Income (30-50% AMI)</t>
  </si>
  <si>
    <t>T8_est69</t>
  </si>
  <si>
    <t>T15C_est4</t>
  </si>
  <si>
    <t>T14B_est4</t>
  </si>
  <si>
    <t>Low-Income (50-80% AMI)</t>
  </si>
  <si>
    <t>T8_est82</t>
  </si>
  <si>
    <t>T15C_est25</t>
  </si>
  <si>
    <t>T14B_est8</t>
  </si>
  <si>
    <t>Moderate-Income (80%-100% AMI)</t>
  </si>
  <si>
    <t>T8_est95</t>
  </si>
  <si>
    <t>T15C_est46</t>
  </si>
  <si>
    <t>T14B_est12</t>
  </si>
  <si>
    <t>Greater than 100% of AMI</t>
  </si>
  <si>
    <t>Moderate Income (80-100% AMI)</t>
  </si>
  <si>
    <t>T8_est108</t>
  </si>
  <si>
    <t>T15C_est67</t>
  </si>
  <si>
    <t>T14B_est16</t>
  </si>
  <si>
    <t>Change in households at income level</t>
  </si>
  <si>
    <t>Greater than 100% of AMF</t>
  </si>
  <si>
    <t>T8_est121</t>
  </si>
  <si>
    <t>Sources: US HUD, 2015-2019 Comprehensive Housing Affordability Strategy (CHAS) (Table 8) &amp; US HUD, 2015-2019 Comprehensive Housing Affordability Strategy (CHAS) (Table 15C)</t>
  </si>
  <si>
    <t>T8_est68</t>
  </si>
  <si>
    <t>T15C_est3</t>
  </si>
  <si>
    <t>T14B_est3</t>
  </si>
  <si>
    <t>Change in rental housing units affordable to income level</t>
  </si>
  <si>
    <r>
      <rPr>
        <b/>
        <u/>
        <sz val="11"/>
        <color theme="9"/>
        <rFont val="Arial"/>
        <family val="2"/>
        <scheme val="minor"/>
      </rPr>
      <t xml:space="preserve">CURRENT </t>
    </r>
    <r>
      <rPr>
        <b/>
        <sz val="11"/>
        <color theme="9"/>
        <rFont val="Arial"/>
        <family val="2"/>
        <scheme val="minor"/>
      </rPr>
      <t>HOUSEHOLD OCCUPYING UNIT BY AFFORDABILITY LEVEL</t>
    </r>
  </si>
  <si>
    <t>Label</t>
  </si>
  <si>
    <t>Renter HH</t>
  </si>
  <si>
    <t>Over / Under</t>
  </si>
  <si>
    <t>Max/Min</t>
  </si>
  <si>
    <t>Offset</t>
  </si>
  <si>
    <t>&lt;30% AMI</t>
  </si>
  <si>
    <t>30-50% AMI</t>
  </si>
  <si>
    <t>50-80% AMI</t>
  </si>
  <si>
    <t>&gt;80% AMI</t>
  </si>
  <si>
    <t>Offset:</t>
  </si>
  <si>
    <t>Sources: US HUD, 2015-2019 Comprehensive Housing Affordability Strategy (CHAS) (Table 8)</t>
  </si>
  <si>
    <r>
      <rPr>
        <b/>
        <u/>
        <sz val="11"/>
        <color theme="9"/>
        <rFont val="Arial"/>
        <family val="2"/>
        <scheme val="minor"/>
      </rPr>
      <t xml:space="preserve">PREVIOUS </t>
    </r>
    <r>
      <rPr>
        <b/>
        <sz val="11"/>
        <color theme="9"/>
        <rFont val="Arial"/>
        <family val="2"/>
        <scheme val="minor"/>
      </rPr>
      <t>HOUSEHOLD OCCUPYING UNIT BY AFFORDABILITY LEVEL</t>
    </r>
  </si>
  <si>
    <t>CHAS_Table15Cprev_place</t>
  </si>
  <si>
    <t>CHAS_Table14Bprev_place</t>
  </si>
  <si>
    <t>Rental HH Income</t>
  </si>
  <si>
    <t>Total Occupied</t>
  </si>
  <si>
    <t>Vacant</t>
  </si>
  <si>
    <t>Renter HH (2015)</t>
  </si>
  <si>
    <t>Rental Units (2015)</t>
  </si>
  <si>
    <t>Sources: US HUD, 2015-2019 Comprehensive Housing Affordability Strategy (CHAS) (Table 15C) &amp; US HUD, 2015-2019 Comprehensive Housing Affordability Strategy (CHAS) (Table 14B)</t>
  </si>
  <si>
    <t>CHANGE IN HOUSEHOLDS AND UNITS BY AFFORDABILITY LEVEL</t>
  </si>
  <si>
    <t>Renter HH Change</t>
  </si>
  <si>
    <t>HH Unit Change</t>
  </si>
  <si>
    <t>Net change</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</si>
  <si>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</si>
  <si>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Legends</t>
  </si>
  <si>
    <t>Extremely Low-Income 
(≤30% AMI)</t>
  </si>
  <si>
    <t>Very Low-Income 
(30-50% AMI)</t>
  </si>
  <si>
    <t>Low-Income 
(50-80% AMI)</t>
  </si>
  <si>
    <t>Moderate Income 
(80-100% AMI)</t>
  </si>
  <si>
    <t>Above Median Income 
(&gt;100% AMI)</t>
  </si>
  <si>
    <t>Not Reported*</t>
  </si>
  <si>
    <t>2015 - 2019</t>
  </si>
  <si>
    <t>2010 - 2014</t>
  </si>
  <si>
    <t>OWNER</t>
  </si>
  <si>
    <t>Table Name:</t>
  </si>
  <si>
    <t>CHAS_Table_1_2010_2014</t>
  </si>
  <si>
    <t>Income Category (% of AMI)</t>
  </si>
  <si>
    <t>Other Race race</t>
  </si>
  <si>
    <t>Number</t>
  </si>
  <si>
    <t>Extremely Low-Income (≤30% AMI)</t>
  </si>
  <si>
    <t>T1_est10</t>
  </si>
  <si>
    <t>T1_est6</t>
  </si>
  <si>
    <t>T1_est7</t>
  </si>
  <si>
    <t>T1_est9</t>
  </si>
  <si>
    <t>T1_est8</t>
  </si>
  <si>
    <t>T1_est5</t>
  </si>
  <si>
    <t>T1_est4</t>
  </si>
  <si>
    <t>T1_est11</t>
  </si>
  <si>
    <t>T1_est2</t>
  </si>
  <si>
    <t>T1_est46</t>
  </si>
  <si>
    <t>T1_est42</t>
  </si>
  <si>
    <t>T1_est43</t>
  </si>
  <si>
    <t>T1_est45</t>
  </si>
  <si>
    <t>T1_est44</t>
  </si>
  <si>
    <t>T1_est41</t>
  </si>
  <si>
    <t>T1_est40</t>
  </si>
  <si>
    <t>T1_est51</t>
  </si>
  <si>
    <t>T1_est47</t>
  </si>
  <si>
    <t>T1_est48</t>
  </si>
  <si>
    <t>T1_est50</t>
  </si>
  <si>
    <t>T1_est49</t>
  </si>
  <si>
    <t>T1_est52</t>
  </si>
  <si>
    <t>T1_est92</t>
  </si>
  <si>
    <t>T1_est88</t>
  </si>
  <si>
    <t>T1_est89</t>
  </si>
  <si>
    <t>T1_est91</t>
  </si>
  <si>
    <t>T1_est90</t>
  </si>
  <si>
    <t>T1_est87</t>
  </si>
  <si>
    <t>T1_est93</t>
  </si>
  <si>
    <t>T1_est86</t>
  </si>
  <si>
    <t>Very Low-Income (30-50%)</t>
  </si>
  <si>
    <t>T1_est17</t>
  </si>
  <si>
    <t>T1_est13</t>
  </si>
  <si>
    <t>T1_est14</t>
  </si>
  <si>
    <t>T1_est16</t>
  </si>
  <si>
    <t>T1_est15</t>
  </si>
  <si>
    <t>T1_est12</t>
  </si>
  <si>
    <t>T1_est18</t>
  </si>
  <si>
    <t>T1_est19</t>
  </si>
  <si>
    <t>Total for published estimates</t>
  </si>
  <si>
    <t>T1_est53</t>
  </si>
  <si>
    <t>T1_est59</t>
  </si>
  <si>
    <t>T1_est55</t>
  </si>
  <si>
    <t>T1_est56</t>
  </si>
  <si>
    <t>T1_est58</t>
  </si>
  <si>
    <t>T1_est57</t>
  </si>
  <si>
    <t>T1_est54</t>
  </si>
  <si>
    <t>T1_est60</t>
  </si>
  <si>
    <t>T1_est100</t>
  </si>
  <si>
    <t>T1_est96</t>
  </si>
  <si>
    <t>T1_est97</t>
  </si>
  <si>
    <t>T1_est99</t>
  </si>
  <si>
    <t>T1_est98</t>
  </si>
  <si>
    <t>T1_est95</t>
  </si>
  <si>
    <t>T1_est101</t>
  </si>
  <si>
    <t>T1_est94</t>
  </si>
  <si>
    <t>Percentage</t>
  </si>
  <si>
    <t>Not Reported</t>
  </si>
  <si>
    <t>Low-Income (50-80%)</t>
  </si>
  <si>
    <t>T1_est24</t>
  </si>
  <si>
    <t>T1_est20</t>
  </si>
  <si>
    <t>T1_est21</t>
  </si>
  <si>
    <t>T1_est23</t>
  </si>
  <si>
    <t>T1_est22</t>
  </si>
  <si>
    <t>T1_est26</t>
  </si>
  <si>
    <t>T1_est25</t>
  </si>
  <si>
    <t>T1_est27</t>
  </si>
  <si>
    <t>T1_est67</t>
  </si>
  <si>
    <t>T1_est63</t>
  </si>
  <si>
    <t>T1_est64</t>
  </si>
  <si>
    <t>T1_est66</t>
  </si>
  <si>
    <t>T1_est65</t>
  </si>
  <si>
    <t>T1_est62</t>
  </si>
  <si>
    <t>T1_est68</t>
  </si>
  <si>
    <t>T1_est61</t>
  </si>
  <si>
    <t>T1_est108</t>
  </si>
  <si>
    <t>T1_est104</t>
  </si>
  <si>
    <t>T1_est105</t>
  </si>
  <si>
    <t>T1_est107</t>
  </si>
  <si>
    <t>T1_est106</t>
  </si>
  <si>
    <t>T1_est103</t>
  </si>
  <si>
    <t>T1_est109</t>
  </si>
  <si>
    <t>T1_est102</t>
  </si>
  <si>
    <t>Moderate Income (80-100%)</t>
  </si>
  <si>
    <t>T1_est31</t>
  </si>
  <si>
    <t>T1_est28</t>
  </si>
  <si>
    <t>T1_est30</t>
  </si>
  <si>
    <t>T1_est29</t>
  </si>
  <si>
    <t>T1_est34</t>
  </si>
  <si>
    <t>T1_est33</t>
  </si>
  <si>
    <t>T1_est32</t>
  </si>
  <si>
    <t>T1_est35</t>
  </si>
  <si>
    <t>T1_est75</t>
  </si>
  <si>
    <t>T1_est71</t>
  </si>
  <si>
    <t>T1_est72</t>
  </si>
  <si>
    <t>T1_est74</t>
  </si>
  <si>
    <t>T1_est73</t>
  </si>
  <si>
    <t>T1_est70</t>
  </si>
  <si>
    <t>T1_est76</t>
  </si>
  <si>
    <t>T1_est69</t>
  </si>
  <si>
    <t>T1_est116</t>
  </si>
  <si>
    <t>T1_est112</t>
  </si>
  <si>
    <t>T1_est113</t>
  </si>
  <si>
    <t>T1_est115</t>
  </si>
  <si>
    <t>T1_est114</t>
  </si>
  <si>
    <t>T1_est111</t>
  </si>
  <si>
    <t>T1_est117</t>
  </si>
  <si>
    <t>T1_est110</t>
  </si>
  <si>
    <t>* The category "Other (including multiple races, non-Hispanic)" is supporessed in source data(CHAS 2015-2019 Table 1)</t>
  </si>
  <si>
    <t>Above Median Income (&gt;100%)</t>
  </si>
  <si>
    <t>T1_est38</t>
  </si>
  <si>
    <t>T1_est37</t>
  </si>
  <si>
    <t>T1_est36</t>
  </si>
  <si>
    <t>T1_est39</t>
  </si>
  <si>
    <t xml:space="preserve">Sources: US HUD, 2015-2019 Comprehensive Housing Affordability Strategy (CHAS) (Table 1) &amp; US HUD, 2015-2019 Comprehensive Housing Affordability Strategy (CHAS) (Table 8) </t>
  </si>
  <si>
    <t>T1_est83</t>
  </si>
  <si>
    <t>T1_est79</t>
  </si>
  <si>
    <t>T1_est80</t>
  </si>
  <si>
    <t>T1_est82</t>
  </si>
  <si>
    <t>T1_est81</t>
  </si>
  <si>
    <t>T1_est78</t>
  </si>
  <si>
    <t>T1_est84</t>
  </si>
  <si>
    <t>T1_est77</t>
  </si>
  <si>
    <t>T1_est124</t>
  </si>
  <si>
    <t>T1_est120</t>
  </si>
  <si>
    <t>T1_est121</t>
  </si>
  <si>
    <t>T1_est123</t>
  </si>
  <si>
    <t>T1_est122</t>
  </si>
  <si>
    <t>T1_est119</t>
  </si>
  <si>
    <t>T1_est125</t>
  </si>
  <si>
    <t>T1_est118</t>
  </si>
  <si>
    <t>difference</t>
  </si>
  <si>
    <t>Summed total</t>
  </si>
  <si>
    <t>Total Occupied Owner Units (T1est_2)</t>
  </si>
  <si>
    <t>Total Owner Households</t>
  </si>
  <si>
    <t>"Other" and Not reported</t>
  </si>
  <si>
    <t>Extremely Low-Income (≤30% MFI)</t>
  </si>
  <si>
    <t>Sources: US HUD, 2015-2019 Comprehensive Housing Affordability Strategy (CHAS) (Table 1)</t>
  </si>
  <si>
    <t>Total by summing</t>
  </si>
  <si>
    <t>RENTER</t>
  </si>
  <si>
    <t>T1_est134</t>
  </si>
  <si>
    <t>T1_est130</t>
  </si>
  <si>
    <t>T1_est131</t>
  </si>
  <si>
    <t>T1_est133</t>
  </si>
  <si>
    <t>T1_est132</t>
  </si>
  <si>
    <t>T1_est129</t>
  </si>
  <si>
    <t>T1_est143</t>
  </si>
  <si>
    <t>T1_est128</t>
  </si>
  <si>
    <t>T1_est175</t>
  </si>
  <si>
    <t>T1_est171</t>
  </si>
  <si>
    <t>T1_est172</t>
  </si>
  <si>
    <t>T1_est174</t>
  </si>
  <si>
    <t>T1_est173</t>
  </si>
  <si>
    <t>T1_est170</t>
  </si>
  <si>
    <t>T1_est184</t>
  </si>
  <si>
    <t>T1_est169</t>
  </si>
  <si>
    <t>T1_est85</t>
  </si>
  <si>
    <t>T1_est216</t>
  </si>
  <si>
    <t>T1_est212</t>
  </si>
  <si>
    <t>T1_est213</t>
  </si>
  <si>
    <t>T1_est215</t>
  </si>
  <si>
    <t>T1_est214</t>
  </si>
  <si>
    <t>T1_est211</t>
  </si>
  <si>
    <t>T1_est225</t>
  </si>
  <si>
    <t>T1_est210</t>
  </si>
  <si>
    <t>T1_est126</t>
  </si>
  <si>
    <t>T1_est142</t>
  </si>
  <si>
    <t>T1_est138</t>
  </si>
  <si>
    <t>T1_est139</t>
  </si>
  <si>
    <t>T1_est141</t>
  </si>
  <si>
    <t>T1_est140</t>
  </si>
  <si>
    <t>T1_est137</t>
  </si>
  <si>
    <t>T1_est151</t>
  </si>
  <si>
    <t>T1_est136</t>
  </si>
  <si>
    <t>T1_est183</t>
  </si>
  <si>
    <t>T1_est179</t>
  </si>
  <si>
    <t>T1_est180</t>
  </si>
  <si>
    <t>T1_est182</t>
  </si>
  <si>
    <t>T1_est181</t>
  </si>
  <si>
    <t>T1_est178</t>
  </si>
  <si>
    <t>T1_est192</t>
  </si>
  <si>
    <t>T1_est177</t>
  </si>
  <si>
    <t>T1_est127</t>
  </si>
  <si>
    <t>T1_est224</t>
  </si>
  <si>
    <t>T1_est220</t>
  </si>
  <si>
    <t>T1_est221</t>
  </si>
  <si>
    <t>T1_est223</t>
  </si>
  <si>
    <t>T1_est222</t>
  </si>
  <si>
    <t>T1_est219</t>
  </si>
  <si>
    <t>T1_est233</t>
  </si>
  <si>
    <t>T1_est218</t>
  </si>
  <si>
    <t>T1_est150</t>
  </si>
  <si>
    <t>T1_est146</t>
  </si>
  <si>
    <t>T1_est147</t>
  </si>
  <si>
    <t>T1_est149</t>
  </si>
  <si>
    <t>T1_est148</t>
  </si>
  <si>
    <t>T1_est145</t>
  </si>
  <si>
    <t>T1_est159</t>
  </si>
  <si>
    <t>T1_est144</t>
  </si>
  <si>
    <t>T1_est135</t>
  </si>
  <si>
    <t>T1_est191</t>
  </si>
  <si>
    <t>T1_est187</t>
  </si>
  <si>
    <t>T1_est188</t>
  </si>
  <si>
    <t>T1_est190</t>
  </si>
  <si>
    <t>T1_est189</t>
  </si>
  <si>
    <t>T1_est186</t>
  </si>
  <si>
    <t>T1_est200</t>
  </si>
  <si>
    <t>T1_est185</t>
  </si>
  <si>
    <t>T1_est232</t>
  </si>
  <si>
    <t>T1_est228</t>
  </si>
  <si>
    <t>T1_est229</t>
  </si>
  <si>
    <t>T1_est231</t>
  </si>
  <si>
    <t>T1_est230</t>
  </si>
  <si>
    <t>T1_est227</t>
  </si>
  <si>
    <t>T1_est241</t>
  </si>
  <si>
    <t>T1_est226</t>
  </si>
  <si>
    <t>T1_est158</t>
  </si>
  <si>
    <t>T1_est154</t>
  </si>
  <si>
    <t>T1_est155</t>
  </si>
  <si>
    <t>T1_est157</t>
  </si>
  <si>
    <t>T1_est156</t>
  </si>
  <si>
    <t>T1_est153</t>
  </si>
  <si>
    <t>T1_est152</t>
  </si>
  <si>
    <t>T1_est199</t>
  </si>
  <si>
    <t>T1_est195</t>
  </si>
  <si>
    <t>T1_est196</t>
  </si>
  <si>
    <t>T1_est198</t>
  </si>
  <si>
    <t>T1_est197</t>
  </si>
  <si>
    <t>T1_est194</t>
  </si>
  <si>
    <t>T1_est193</t>
  </si>
  <si>
    <t>Suppressed</t>
  </si>
  <si>
    <t>T1_est240</t>
  </si>
  <si>
    <t>T1_est236</t>
  </si>
  <si>
    <t>T1_est237</t>
  </si>
  <si>
    <t>T1_est239</t>
  </si>
  <si>
    <t>T1_est238</t>
  </si>
  <si>
    <t>T1_est235</t>
  </si>
  <si>
    <t>T1_est234</t>
  </si>
  <si>
    <t>T1_est166</t>
  </si>
  <si>
    <t>T1_est162</t>
  </si>
  <si>
    <t>T1_est163</t>
  </si>
  <si>
    <t>T1_est165</t>
  </si>
  <si>
    <t>T1_est164</t>
  </si>
  <si>
    <t>T1_est161</t>
  </si>
  <si>
    <t>T1_est167</t>
  </si>
  <si>
    <t>T1_est160</t>
  </si>
  <si>
    <t>T1_est207</t>
  </si>
  <si>
    <t>T1_est203</t>
  </si>
  <si>
    <t>T1_est204</t>
  </si>
  <si>
    <t>T1_est206</t>
  </si>
  <si>
    <t>T1_est205</t>
  </si>
  <si>
    <t>T1_est202</t>
  </si>
  <si>
    <t>T1_est208</t>
  </si>
  <si>
    <t>T1_est201</t>
  </si>
  <si>
    <t>T1_est248</t>
  </si>
  <si>
    <t>T1_est244</t>
  </si>
  <si>
    <t>T1_est245</t>
  </si>
  <si>
    <t>T1_est247</t>
  </si>
  <si>
    <t>T1_est246</t>
  </si>
  <si>
    <t>T1_est243</t>
  </si>
  <si>
    <t>T1_est249</t>
  </si>
  <si>
    <t>T1_est242</t>
  </si>
  <si>
    <t>Total Occupied Renter Units (T1est_75)</t>
  </si>
  <si>
    <t>Total Occupied Renter Units (T1est_126)</t>
  </si>
  <si>
    <t>Total Occupied Units (T1est_1)</t>
  </si>
  <si>
    <t>Total from Table 1</t>
  </si>
  <si>
    <t>Simplified Racial Groups</t>
  </si>
  <si>
    <t>Households 
of Color</t>
  </si>
  <si>
    <t>Very Low-Income 
(30-50%)</t>
  </si>
  <si>
    <t>Low-Income 
(50-80%)</t>
  </si>
  <si>
    <t>Moderate Income 
(80-100%)</t>
  </si>
  <si>
    <t>Above Median Income 
(&gt;100%)</t>
  </si>
  <si>
    <t>Extremely Low-Income 
(≤30% MFI)</t>
  </si>
  <si>
    <t>INPUTS</t>
  </si>
  <si>
    <t>Legend</t>
  </si>
  <si>
    <t>Percent Owner</t>
  </si>
  <si>
    <t>Percent Renter</t>
  </si>
  <si>
    <t>ALL HOUSEHOLDS</t>
  </si>
  <si>
    <t>Reorganized for charting</t>
  </si>
  <si>
    <t>Households of color</t>
  </si>
  <si>
    <t>All Occupied Housing Units</t>
  </si>
  <si>
    <t>Sum of groups</t>
  </si>
  <si>
    <t xml:space="preserve">Hispanic or Latino (of any race)
</t>
  </si>
  <si>
    <t>T9_est1</t>
  </si>
  <si>
    <t>Sources: US HUD, 2015-2019 Comprehensive Housing Affordability Strategy (CHAS) (Table 9)</t>
  </si>
  <si>
    <t>T9_est2</t>
  </si>
  <si>
    <t>T9_est38</t>
  </si>
  <si>
    <t>NAME</t>
  </si>
  <si>
    <t>GEO_ID</t>
  </si>
  <si>
    <t>Washington</t>
  </si>
  <si>
    <t>0400000US53</t>
  </si>
  <si>
    <t>Adams County, Washington</t>
  </si>
  <si>
    <t>0500000US53001</t>
  </si>
  <si>
    <t>Asotin County, Washington</t>
  </si>
  <si>
    <t>0500000US53003</t>
  </si>
  <si>
    <t>Benton County, Washington</t>
  </si>
  <si>
    <t>0500000US53005</t>
  </si>
  <si>
    <t>Chelan County, Washington</t>
  </si>
  <si>
    <t>0500000US53007</t>
  </si>
  <si>
    <t>Clallam County, Washington</t>
  </si>
  <si>
    <t>0500000US53009</t>
  </si>
  <si>
    <t>Clark County, Washington</t>
  </si>
  <si>
    <t>0500000US53011</t>
  </si>
  <si>
    <t>Columbia County, Washington</t>
  </si>
  <si>
    <t>0500000US53013</t>
  </si>
  <si>
    <t>Cowlitz County, Washington</t>
  </si>
  <si>
    <t>0500000US53015</t>
  </si>
  <si>
    <t>Douglas County, Washington</t>
  </si>
  <si>
    <t>0500000US53017</t>
  </si>
  <si>
    <t>Ferry County, Washington</t>
  </si>
  <si>
    <t>0500000US53019</t>
  </si>
  <si>
    <t>Franklin County, Washington</t>
  </si>
  <si>
    <t>0500000US53021</t>
  </si>
  <si>
    <t>Garfield County, Washington</t>
  </si>
  <si>
    <t>0500000US53023</t>
  </si>
  <si>
    <t>Grant County, Washington</t>
  </si>
  <si>
    <t>0500000US53025</t>
  </si>
  <si>
    <t>Grays Harbor County, Washington</t>
  </si>
  <si>
    <t>0500000US53027</t>
  </si>
  <si>
    <t>Island County, Washington</t>
  </si>
  <si>
    <t>0500000US53029</t>
  </si>
  <si>
    <t>Jefferson County, Washington</t>
  </si>
  <si>
    <t>0500000US53031</t>
  </si>
  <si>
    <t>0500000US53033</t>
  </si>
  <si>
    <t>Kitsap County, Washington</t>
  </si>
  <si>
    <t>0500000US53035</t>
  </si>
  <si>
    <t>Kittitas County, Washington</t>
  </si>
  <si>
    <t>0500000US53037</t>
  </si>
  <si>
    <t>Klickitat County, Washington</t>
  </si>
  <si>
    <t>0500000US53039</t>
  </si>
  <si>
    <t>Lewis County, Washington</t>
  </si>
  <si>
    <t>0500000US53041</t>
  </si>
  <si>
    <t>Lincoln County, Washington</t>
  </si>
  <si>
    <t>0500000US53043</t>
  </si>
  <si>
    <t>Mason County, Washington</t>
  </si>
  <si>
    <t>0500000US53045</t>
  </si>
  <si>
    <t>Okanogan County, Washington</t>
  </si>
  <si>
    <t>0500000US53047</t>
  </si>
  <si>
    <t>Pacific County, Washington</t>
  </si>
  <si>
    <t>0500000US53049</t>
  </si>
  <si>
    <t>Pend Oreille County, Washington</t>
  </si>
  <si>
    <t>0500000US53051</t>
  </si>
  <si>
    <t>Pierce County, Washington</t>
  </si>
  <si>
    <t>0500000US53053</t>
  </si>
  <si>
    <t>San Juan County, Washington</t>
  </si>
  <si>
    <t>0500000US53055</t>
  </si>
  <si>
    <t>Skagit County, Washington</t>
  </si>
  <si>
    <t>0500000US53057</t>
  </si>
  <si>
    <t>Skamania County, Washington</t>
  </si>
  <si>
    <t>0500000US53059</t>
  </si>
  <si>
    <t>Snohomish County, Washington</t>
  </si>
  <si>
    <t>0500000US53061</t>
  </si>
  <si>
    <t>Spokane County, Washington</t>
  </si>
  <si>
    <t>0500000US53063</t>
  </si>
  <si>
    <t>Stevens County, Washington</t>
  </si>
  <si>
    <t>0500000US53065</t>
  </si>
  <si>
    <t>Thurston County, Washington</t>
  </si>
  <si>
    <t>0500000US53067</t>
  </si>
  <si>
    <t>Wahkiakum County, Washington</t>
  </si>
  <si>
    <t>0500000US53069</t>
  </si>
  <si>
    <t>Walla Walla County, Washington</t>
  </si>
  <si>
    <t>0500000US53071</t>
  </si>
  <si>
    <t>Whatcom County, Washington</t>
  </si>
  <si>
    <t>0500000US53073</t>
  </si>
  <si>
    <t>Whitman County, Washington</t>
  </si>
  <si>
    <t>0500000US53075</t>
  </si>
  <si>
    <t>Yakima County, Washington</t>
  </si>
  <si>
    <t>0500000US53077</t>
  </si>
  <si>
    <t>Aberdeen city, Washington</t>
  </si>
  <si>
    <t>1600000US5300100</t>
  </si>
  <si>
    <t>Aberdeen Gardens CDP, Washington</t>
  </si>
  <si>
    <t>1600000US5300135</t>
  </si>
  <si>
    <t>Acme CDP, Washington</t>
  </si>
  <si>
    <t>1600000US5300275</t>
  </si>
  <si>
    <t>Addy CDP, Washington</t>
  </si>
  <si>
    <t>1600000US5300380</t>
  </si>
  <si>
    <t>Ahtanum CDP, Washington</t>
  </si>
  <si>
    <t>1600000US5300800</t>
  </si>
  <si>
    <t>Airway Heights city, Washington</t>
  </si>
  <si>
    <t>1600000US5300905</t>
  </si>
  <si>
    <t>Albion town, Washington</t>
  </si>
  <si>
    <t>1600000US5301010</t>
  </si>
  <si>
    <t>Alder CDP, Washington</t>
  </si>
  <si>
    <t>1600000US5301045</t>
  </si>
  <si>
    <t>Alderton CDP, Washington</t>
  </si>
  <si>
    <t>1600000US5301150</t>
  </si>
  <si>
    <t>Alderwood Manor CDP, Washington</t>
  </si>
  <si>
    <t>1600000US5301185</t>
  </si>
  <si>
    <t>Alger CDP, Washington</t>
  </si>
  <si>
    <t>1600000US5301255</t>
  </si>
  <si>
    <t>Algona city, Washington</t>
  </si>
  <si>
    <t>1600000US5301290</t>
  </si>
  <si>
    <t>Allyn CDP, Washington</t>
  </si>
  <si>
    <t>1600000US5301430</t>
  </si>
  <si>
    <t>Almira town, Washington</t>
  </si>
  <si>
    <t>1600000US5301500</t>
  </si>
  <si>
    <t>Altoona CDP, Washington</t>
  </si>
  <si>
    <t>1600000US5301745</t>
  </si>
  <si>
    <t>Amanda Park CDP, Washington</t>
  </si>
  <si>
    <t>1600000US5301780</t>
  </si>
  <si>
    <t>Amboy CDP, Washington</t>
  </si>
  <si>
    <t>1600000US5301850</t>
  </si>
  <si>
    <t>Ames Lake CDP, Washington</t>
  </si>
  <si>
    <t>1600000US5301920</t>
  </si>
  <si>
    <t>Anacortes city, Washington</t>
  </si>
  <si>
    <t>1600000US5301990</t>
  </si>
  <si>
    <t>Anatone CDP, Washington</t>
  </si>
  <si>
    <t>1600000US5302025</t>
  </si>
  <si>
    <t>Anderson Island CDP, Washington</t>
  </si>
  <si>
    <t>1600000US5302060</t>
  </si>
  <si>
    <t>Arlington city, Washington</t>
  </si>
  <si>
    <t>1600000US5302585</t>
  </si>
  <si>
    <t>Arlington Heights CDP, Washington</t>
  </si>
  <si>
    <t>1600000US5302620</t>
  </si>
  <si>
    <t>Artondale CDP, Washington</t>
  </si>
  <si>
    <t>1600000US5302910</t>
  </si>
  <si>
    <t>Ashford CDP, Washington</t>
  </si>
  <si>
    <t>1600000US5303005</t>
  </si>
  <si>
    <t>Asotin city, Washington</t>
  </si>
  <si>
    <t>1600000US5303075</t>
  </si>
  <si>
    <t>Auburn city, Washington</t>
  </si>
  <si>
    <t>1600000US5303180</t>
  </si>
  <si>
    <t>Bainbridge Island city, Washington</t>
  </si>
  <si>
    <t>1600000US5303736</t>
  </si>
  <si>
    <t>Bangor Base CDP, Washington</t>
  </si>
  <si>
    <t>1600000US5304100</t>
  </si>
  <si>
    <t>Banks Lake South CDP, Washington</t>
  </si>
  <si>
    <t>1600000US5304125</t>
  </si>
  <si>
    <t>Barberton CDP, Washington</t>
  </si>
  <si>
    <t>1600000US5304195</t>
  </si>
  <si>
    <t>Baring CDP, Washington</t>
  </si>
  <si>
    <t>1600000US5304300</t>
  </si>
  <si>
    <t>Barney's Junction CDP, Washington</t>
  </si>
  <si>
    <t>1600000US5304347</t>
  </si>
  <si>
    <t>Barstow CDP, Washington</t>
  </si>
  <si>
    <t>1600000US5304370</t>
  </si>
  <si>
    <t>Basin City CDP, Washington</t>
  </si>
  <si>
    <t>1600000US5304405</t>
  </si>
  <si>
    <t>Battle Ground city, Washington</t>
  </si>
  <si>
    <t>1600000US5304475</t>
  </si>
  <si>
    <t>Bay Center CDP, Washington</t>
  </si>
  <si>
    <t>1600000US5304615</t>
  </si>
  <si>
    <t>Bay View CDP, Washington</t>
  </si>
  <si>
    <t>1600000US5304790</t>
  </si>
  <si>
    <t>Beacon Hill CDP, Washington</t>
  </si>
  <si>
    <t>1600000US5304825</t>
  </si>
  <si>
    <t>Beaux Arts Village town, Washington</t>
  </si>
  <si>
    <t>1600000US5304895</t>
  </si>
  <si>
    <t>Belfair CDP, Washington</t>
  </si>
  <si>
    <t>1600000US5305140</t>
  </si>
  <si>
    <t>1600000US5305210</t>
  </si>
  <si>
    <t>Bell Hill CDP, Washington</t>
  </si>
  <si>
    <t>1600000US5305245</t>
  </si>
  <si>
    <t>Bellingham city, Washington</t>
  </si>
  <si>
    <t>1600000US5305280</t>
  </si>
  <si>
    <t>Benton City city, Washington</t>
  </si>
  <si>
    <t>1600000US5305560</t>
  </si>
  <si>
    <t>Bethel CDP, Washington</t>
  </si>
  <si>
    <t>1600000US5305735</t>
  </si>
  <si>
    <t>Beverly CDP, Washington</t>
  </si>
  <si>
    <t>1600000US5305770</t>
  </si>
  <si>
    <t>Bickleton CDP, Washington</t>
  </si>
  <si>
    <t>1600000US5305980</t>
  </si>
  <si>
    <t>Big Lake CDP, Washington</t>
  </si>
  <si>
    <t>1600000US5306050</t>
  </si>
  <si>
    <t>Bingen city, Washington</t>
  </si>
  <si>
    <t>1600000US5306085</t>
  </si>
  <si>
    <t>Birch Bay CDP, Washington</t>
  </si>
  <si>
    <t>1600000US5306190</t>
  </si>
  <si>
    <t>Black Diamond city, Washington</t>
  </si>
  <si>
    <t>1600000US5306330</t>
  </si>
  <si>
    <t>Blaine city, Washington</t>
  </si>
  <si>
    <t>1600000US5306505</t>
  </si>
  <si>
    <t>Blyn CDP, Washington</t>
  </si>
  <si>
    <t>1600000US5306855</t>
  </si>
  <si>
    <t>Bonney Lake city, Washington</t>
  </si>
  <si>
    <t>1600000US5307170</t>
  </si>
  <si>
    <t>Bothell city, Washington</t>
  </si>
  <si>
    <t>1600000US5307380</t>
  </si>
  <si>
    <t>Bothell East CDP, Washington</t>
  </si>
  <si>
    <t>1600000US5307390</t>
  </si>
  <si>
    <t>Bothell West CDP, Washington</t>
  </si>
  <si>
    <t>1600000US5307395</t>
  </si>
  <si>
    <t>Boulevard Park CDP, Washington</t>
  </si>
  <si>
    <t>1600000US5307397</t>
  </si>
  <si>
    <t>Bow CDP, Washington</t>
  </si>
  <si>
    <t>1600000US5307450</t>
  </si>
  <si>
    <t>Boyds CDP, Washington</t>
  </si>
  <si>
    <t>1600000US5307485</t>
  </si>
  <si>
    <t>Brady CDP, Washington</t>
  </si>
  <si>
    <t>1600000US5307590</t>
  </si>
  <si>
    <t>Bremerton city, Washington</t>
  </si>
  <si>
    <t>1600000US5307695</t>
  </si>
  <si>
    <t>Brewster city, Washington</t>
  </si>
  <si>
    <t>1600000US5307835</t>
  </si>
  <si>
    <t>Bridgeport city, Washington</t>
  </si>
  <si>
    <t>1600000US5307870</t>
  </si>
  <si>
    <t>Brier city, Washington</t>
  </si>
  <si>
    <t>1600000US5307940</t>
  </si>
  <si>
    <t>Brinnon CDP, Washington</t>
  </si>
  <si>
    <t>1600000US5308080</t>
  </si>
  <si>
    <t>Browns Point CDP, Washington</t>
  </si>
  <si>
    <t>1600000US5308325</t>
  </si>
  <si>
    <t>Brush Prairie CDP, Washington</t>
  </si>
  <si>
    <t>1600000US5308465</t>
  </si>
  <si>
    <t>Bryant CDP, Washington</t>
  </si>
  <si>
    <t>1600000US5308500</t>
  </si>
  <si>
    <t>Bryn Mawr-Skyway CDP, Washington</t>
  </si>
  <si>
    <t>1600000US5308552</t>
  </si>
  <si>
    <t>Buckley city, Washington</t>
  </si>
  <si>
    <t>1600000US5308570</t>
  </si>
  <si>
    <t>Bucoda town, Washington</t>
  </si>
  <si>
    <t>1600000US5308605</t>
  </si>
  <si>
    <t>Buena CDP, Washington</t>
  </si>
  <si>
    <t>1600000US5308640</t>
  </si>
  <si>
    <t>Bunk Foss CDP, Washington</t>
  </si>
  <si>
    <t>1600000US5308770</t>
  </si>
  <si>
    <t>Burbank CDP, Washington</t>
  </si>
  <si>
    <t>1600000US5308780</t>
  </si>
  <si>
    <t>Burien city, Washington</t>
  </si>
  <si>
    <t>1600000US5308850</t>
  </si>
  <si>
    <t>Burley CDP, Washington</t>
  </si>
  <si>
    <t>1600000US5308885</t>
  </si>
  <si>
    <t>Burlington city, Washington</t>
  </si>
  <si>
    <t>1600000US5308920</t>
  </si>
  <si>
    <t>Camano CDP, Washington</t>
  </si>
  <si>
    <t>1600000US5309365</t>
  </si>
  <si>
    <t>Camas city, Washington</t>
  </si>
  <si>
    <t>1600000US5309480</t>
  </si>
  <si>
    <t>Canterwood CDP, Washington</t>
  </si>
  <si>
    <t>1600000US5309810</t>
  </si>
  <si>
    <t>Canyon Creek CDP, Washington</t>
  </si>
  <si>
    <t>1600000US5309820</t>
  </si>
  <si>
    <t>Carbonado town, Washington</t>
  </si>
  <si>
    <t>1600000US5309970</t>
  </si>
  <si>
    <t>Carlsborg CDP, Washington</t>
  </si>
  <si>
    <t>1600000US5310075</t>
  </si>
  <si>
    <t>Carnation city, Washington</t>
  </si>
  <si>
    <t>1600000US5310215</t>
  </si>
  <si>
    <t>Carson CDP, Washington</t>
  </si>
  <si>
    <t>1600000US5310320</t>
  </si>
  <si>
    <t>Cascade Valley CDP, Washington</t>
  </si>
  <si>
    <t>1600000US5310455</t>
  </si>
  <si>
    <t>Cashmere city, Washington</t>
  </si>
  <si>
    <t>1600000US5310495</t>
  </si>
  <si>
    <t>Castle Rock city, Washington</t>
  </si>
  <si>
    <t>1600000US5310565</t>
  </si>
  <si>
    <t>Cathcart CDP, Washington</t>
  </si>
  <si>
    <t>1600000US5310600</t>
  </si>
  <si>
    <t>Cathlamet town, Washington</t>
  </si>
  <si>
    <t>1600000US5310635</t>
  </si>
  <si>
    <t>Cavalero CDP, Washington</t>
  </si>
  <si>
    <t>1600000US5310645</t>
  </si>
  <si>
    <t>Centerville CDP, Washington</t>
  </si>
  <si>
    <t>1600000US5311090</t>
  </si>
  <si>
    <t>Centralia city, Washington</t>
  </si>
  <si>
    <t>1600000US5311160</t>
  </si>
  <si>
    <t>Central Park CDP, Washington</t>
  </si>
  <si>
    <t>1600000US5311195</t>
  </si>
  <si>
    <t>Chain Lake CDP, Washington</t>
  </si>
  <si>
    <t>1600000US5311325</t>
  </si>
  <si>
    <t>Chehalis city, Washington</t>
  </si>
  <si>
    <t>1600000US5311475</t>
  </si>
  <si>
    <t>Chelan city, Washington</t>
  </si>
  <si>
    <t>1600000US5311615</t>
  </si>
  <si>
    <t>Chelan Falls CDP, Washington</t>
  </si>
  <si>
    <t>1600000US5311685</t>
  </si>
  <si>
    <t>Cheney city, Washington</t>
  </si>
  <si>
    <t>1600000US5311825</t>
  </si>
  <si>
    <t>Cherry Grove CDP, Washington</t>
  </si>
  <si>
    <t>1600000US5312015</t>
  </si>
  <si>
    <t>Chewelah city, Washington</t>
  </si>
  <si>
    <t>1600000US5312140</t>
  </si>
  <si>
    <t>Chico CDP, Washington</t>
  </si>
  <si>
    <t>1600000US5312175</t>
  </si>
  <si>
    <t>Chinook CDP, Washington</t>
  </si>
  <si>
    <t>1600000US5312315</t>
  </si>
  <si>
    <t>Clallam Bay CDP, Washington</t>
  </si>
  <si>
    <t>1600000US5312525</t>
  </si>
  <si>
    <t>Clarkston city, Washington</t>
  </si>
  <si>
    <t>1600000US5312630</t>
  </si>
  <si>
    <t>Clarkston Heights-Vineland CDP, Washington</t>
  </si>
  <si>
    <t>1600000US5312680</t>
  </si>
  <si>
    <t>Clayton CDP, Washington</t>
  </si>
  <si>
    <t>1600000US5312735</t>
  </si>
  <si>
    <t>Clear Lake CDP (Pierce County), Washington</t>
  </si>
  <si>
    <t>1600000US5312820</t>
  </si>
  <si>
    <t>Clear Lake CDP (Skagit County), Washington</t>
  </si>
  <si>
    <t>1600000US5312840</t>
  </si>
  <si>
    <t>Clearview CDP, Washington</t>
  </si>
  <si>
    <t>1600000US5312875</t>
  </si>
  <si>
    <t>Cle Elum city, Washington</t>
  </si>
  <si>
    <t>1600000US5312945</t>
  </si>
  <si>
    <t>Cliffdell CDP, Washington</t>
  </si>
  <si>
    <t>1600000US5313015</t>
  </si>
  <si>
    <t>Clinton CDP, Washington</t>
  </si>
  <si>
    <t>1600000US5313155</t>
  </si>
  <si>
    <t>Clover Creek CDP, Washington</t>
  </si>
  <si>
    <t>1600000US5313215</t>
  </si>
  <si>
    <t>Clyde Hill city, Washington</t>
  </si>
  <si>
    <t>1600000US5313365</t>
  </si>
  <si>
    <t>Cohassett Beach CDP, Washington</t>
  </si>
  <si>
    <t>1600000US5313595</t>
  </si>
  <si>
    <t>Colfax city, Washington</t>
  </si>
  <si>
    <t>1600000US5313785</t>
  </si>
  <si>
    <t>College Place city, Washington</t>
  </si>
  <si>
    <t>1600000US5313855</t>
  </si>
  <si>
    <t>Colton town, Washington</t>
  </si>
  <si>
    <t>1600000US5313890</t>
  </si>
  <si>
    <t>Colville city, Washington</t>
  </si>
  <si>
    <t>1600000US5314170</t>
  </si>
  <si>
    <t>Conconully town, Washington</t>
  </si>
  <si>
    <t>1600000US5314310</t>
  </si>
  <si>
    <t>Concrete town, Washington</t>
  </si>
  <si>
    <t>1600000US5314380</t>
  </si>
  <si>
    <t>Connell city, Washington</t>
  </si>
  <si>
    <t>1600000US5314485</t>
  </si>
  <si>
    <t>Conway CDP, Washington</t>
  </si>
  <si>
    <t>1600000US5314520</t>
  </si>
  <si>
    <t>Copalis Beach CDP, Washington</t>
  </si>
  <si>
    <t>1600000US5314660</t>
  </si>
  <si>
    <t>Cosmopolis city, Washington</t>
  </si>
  <si>
    <t>1600000US5314870</t>
  </si>
  <si>
    <t>Cottage Lake CDP, Washington</t>
  </si>
  <si>
    <t>1600000US5314940</t>
  </si>
  <si>
    <t>Cougar CDP, Washington</t>
  </si>
  <si>
    <t>1600000US5315010</t>
  </si>
  <si>
    <t>Coulee City town, Washington</t>
  </si>
  <si>
    <t>1600000US5315080</t>
  </si>
  <si>
    <t>Coulee Dam town, Washington</t>
  </si>
  <si>
    <t>1600000US5315115</t>
  </si>
  <si>
    <t>Country Homes CDP, Washington</t>
  </si>
  <si>
    <t>1600000US5315150</t>
  </si>
  <si>
    <t>Coupeville town, Washington</t>
  </si>
  <si>
    <t>1600000US5315185</t>
  </si>
  <si>
    <t>Covington city, Washington</t>
  </si>
  <si>
    <t>1600000US5315290</t>
  </si>
  <si>
    <t>Cowiche CDP, Washington</t>
  </si>
  <si>
    <t>1600000US5315325</t>
  </si>
  <si>
    <t>Crescent Bar CDP, Washington</t>
  </si>
  <si>
    <t>1600000US5315603</t>
  </si>
  <si>
    <t>Creston town, Washington</t>
  </si>
  <si>
    <t>1600000US5315710</t>
  </si>
  <si>
    <t>Crocker CDP, Washington</t>
  </si>
  <si>
    <t>1600000US5315780</t>
  </si>
  <si>
    <t>Curlew CDP, Washington</t>
  </si>
  <si>
    <t>1600000US5316165</t>
  </si>
  <si>
    <t>Curlew Lake CDP, Washington</t>
  </si>
  <si>
    <t>1600000US5316170</t>
  </si>
  <si>
    <t>Cusick town, Washington</t>
  </si>
  <si>
    <t>1600000US5316340</t>
  </si>
  <si>
    <t>Custer CDP, Washington</t>
  </si>
  <si>
    <t>1600000US5316375</t>
  </si>
  <si>
    <t>Dallesport CDP, Washington</t>
  </si>
  <si>
    <t>1600000US5316550</t>
  </si>
  <si>
    <t>Danville CDP, Washington</t>
  </si>
  <si>
    <t>1600000US5316585</t>
  </si>
  <si>
    <t>Darrington town, Washington</t>
  </si>
  <si>
    <t>1600000US5316690</t>
  </si>
  <si>
    <t>Dash Point CDP, Washington</t>
  </si>
  <si>
    <t>1600000US5316760</t>
  </si>
  <si>
    <t>Davenport city, Washington</t>
  </si>
  <si>
    <t>1600000US5316795</t>
  </si>
  <si>
    <t>Dayton city, Washington</t>
  </si>
  <si>
    <t>1600000US5316970</t>
  </si>
  <si>
    <t>Deep River CDP, Washington</t>
  </si>
  <si>
    <t>1600000US5317215</t>
  </si>
  <si>
    <t>Deer Park city, Washington</t>
  </si>
  <si>
    <t>1600000US5317320</t>
  </si>
  <si>
    <t>Deming CDP, Washington</t>
  </si>
  <si>
    <t>1600000US5317495</t>
  </si>
  <si>
    <t>Desert Aire CDP, Washington</t>
  </si>
  <si>
    <t>1600000US5317617</t>
  </si>
  <si>
    <t>Des Moines city, Washington</t>
  </si>
  <si>
    <t>1600000US5317635</t>
  </si>
  <si>
    <t>Disautel CDP, Washington</t>
  </si>
  <si>
    <t>1600000US5317880</t>
  </si>
  <si>
    <t>Dixie CDP, Washington</t>
  </si>
  <si>
    <t>1600000US5318055</t>
  </si>
  <si>
    <t>Dollars Corner CDP, Washington</t>
  </si>
  <si>
    <t>1600000US5318198</t>
  </si>
  <si>
    <t>Donald CDP, Washington</t>
  </si>
  <si>
    <t>1600000US5318265</t>
  </si>
  <si>
    <t>Duluth CDP, Washington</t>
  </si>
  <si>
    <t>1600000US5318775</t>
  </si>
  <si>
    <t>DuPont city, Washington</t>
  </si>
  <si>
    <t>1600000US5318965</t>
  </si>
  <si>
    <t>Duvall city, Washington</t>
  </si>
  <si>
    <t>1600000US5319035</t>
  </si>
  <si>
    <t>East Cathlamet CDP, Washington</t>
  </si>
  <si>
    <t>1600000US5319290</t>
  </si>
  <si>
    <t>Eastmont CDP, Washington</t>
  </si>
  <si>
    <t>1600000US5319630</t>
  </si>
  <si>
    <t>Easton CDP, Washington</t>
  </si>
  <si>
    <t>1600000US5319700</t>
  </si>
  <si>
    <t>East Port Orchard CDP, Washington</t>
  </si>
  <si>
    <t>1600000US5319770</t>
  </si>
  <si>
    <t>East Renton Highlands CDP, Washington</t>
  </si>
  <si>
    <t>1600000US5319857</t>
  </si>
  <si>
    <t>East Wenatchee city, Washington</t>
  </si>
  <si>
    <t>1600000US5320155</t>
  </si>
  <si>
    <t>Eatonville town, Washington</t>
  </si>
  <si>
    <t>1600000US5320260</t>
  </si>
  <si>
    <t>Edgewood city, Washington</t>
  </si>
  <si>
    <t>1600000US5320645</t>
  </si>
  <si>
    <t>Edison CDP, Washington</t>
  </si>
  <si>
    <t>1600000US5320680</t>
  </si>
  <si>
    <t>Edmonds city, Washington</t>
  </si>
  <si>
    <t>1600000US5320750</t>
  </si>
  <si>
    <t>Elbe CDP, Washington</t>
  </si>
  <si>
    <t>1600000US5320890</t>
  </si>
  <si>
    <t>Electric City city, Washington</t>
  </si>
  <si>
    <t>1600000US5321030</t>
  </si>
  <si>
    <t>Elk Plain CDP, Washington</t>
  </si>
  <si>
    <t>1600000US5321205</t>
  </si>
  <si>
    <t>Ellensburg city, Washington</t>
  </si>
  <si>
    <t>1600000US5321240</t>
  </si>
  <si>
    <t>Elma city, Washington</t>
  </si>
  <si>
    <t>1600000US5321450</t>
  </si>
  <si>
    <t>Elmer City town, Washington</t>
  </si>
  <si>
    <t>1600000US5321485</t>
  </si>
  <si>
    <t>Endicott town, Washington</t>
  </si>
  <si>
    <t>1600000US5321730</t>
  </si>
  <si>
    <t>Enetai CDP, Washington</t>
  </si>
  <si>
    <t>1600000US5321800</t>
  </si>
  <si>
    <t>Entiat city, Washington</t>
  </si>
  <si>
    <t>1600000US5322010</t>
  </si>
  <si>
    <t>Enumclaw city, Washington</t>
  </si>
  <si>
    <t>1600000US5322045</t>
  </si>
  <si>
    <t>Ephrata city, Washington</t>
  </si>
  <si>
    <t>1600000US5322080</t>
  </si>
  <si>
    <t>Erlands Point CDP, Washington</t>
  </si>
  <si>
    <t>1600000US5322115</t>
  </si>
  <si>
    <t>Eschbach CDP, Washington</t>
  </si>
  <si>
    <t>1600000US5322150</t>
  </si>
  <si>
    <t>Esperance CDP, Washington</t>
  </si>
  <si>
    <t>1600000US5322255</t>
  </si>
  <si>
    <t>Everett city, Washington</t>
  </si>
  <si>
    <t>1600000US5322640</t>
  </si>
  <si>
    <t>Everson city, Washington</t>
  </si>
  <si>
    <t>1600000US5322745</t>
  </si>
  <si>
    <t>Fairchild AFB CDP, Washington</t>
  </si>
  <si>
    <t>1600000US5322955</t>
  </si>
  <si>
    <t>Fairfield town, Washington</t>
  </si>
  <si>
    <t>1600000US5322990</t>
  </si>
  <si>
    <t>Fairwood CDP (King County), Washington</t>
  </si>
  <si>
    <t>1600000US5323160</t>
  </si>
  <si>
    <t>Fairwood CDP (Spokane County), Washington</t>
  </si>
  <si>
    <t>1600000US5323165</t>
  </si>
  <si>
    <t>Fall City CDP, Washington</t>
  </si>
  <si>
    <t>1600000US5323200</t>
  </si>
  <si>
    <t>Farmington town, Washington</t>
  </si>
  <si>
    <t>1600000US5323340</t>
  </si>
  <si>
    <t>Federal Way city, Washington</t>
  </si>
  <si>
    <t>1600000US5323515</t>
  </si>
  <si>
    <t>Felida CDP, Washington</t>
  </si>
  <si>
    <t>1600000US5323550</t>
  </si>
  <si>
    <t>Ferndale city, Washington</t>
  </si>
  <si>
    <t>1600000US5323620</t>
  </si>
  <si>
    <t>Fern Prairie CDP, Washington</t>
  </si>
  <si>
    <t>1600000US5323690</t>
  </si>
  <si>
    <t>Fife city, Washington</t>
  </si>
  <si>
    <t>1600000US5323795</t>
  </si>
  <si>
    <t>Fife Heights CDP, Washington</t>
  </si>
  <si>
    <t>1600000US5323830</t>
  </si>
  <si>
    <t>Finley CDP, Washington</t>
  </si>
  <si>
    <t>1600000US5323865</t>
  </si>
  <si>
    <t>Fircrest city, Washington</t>
  </si>
  <si>
    <t>1600000US5323970</t>
  </si>
  <si>
    <t>Five Corners CDP, Washington</t>
  </si>
  <si>
    <t>1600000US5324188</t>
  </si>
  <si>
    <t>Fobes Hill CDP, Washington</t>
  </si>
  <si>
    <t>1600000US5324425</t>
  </si>
  <si>
    <t>Fords Prairie CDP, Washington</t>
  </si>
  <si>
    <t>1600000US5324565</t>
  </si>
  <si>
    <t>Forks city, Washington</t>
  </si>
  <si>
    <t>1600000US5324810</t>
  </si>
  <si>
    <t>Fort Lewis CDP, Washington</t>
  </si>
  <si>
    <t>1600000US5324915</t>
  </si>
  <si>
    <t>Four Lakes CDP, Washington</t>
  </si>
  <si>
    <t>1600000US5325300</t>
  </si>
  <si>
    <t>Fox Island CDP, Washington</t>
  </si>
  <si>
    <t>1600000US5325370</t>
  </si>
  <si>
    <t>Frederickson CDP, Washington</t>
  </si>
  <si>
    <t>1600000US5325475</t>
  </si>
  <si>
    <t>Freeland CDP, Washington</t>
  </si>
  <si>
    <t>1600000US5325510</t>
  </si>
  <si>
    <t>Friday Harbor town, Washington</t>
  </si>
  <si>
    <t>1600000US5325615</t>
  </si>
  <si>
    <t>Garfield town, Washington</t>
  </si>
  <si>
    <t>1600000US5326140</t>
  </si>
  <si>
    <t>Garrett CDP, Washington</t>
  </si>
  <si>
    <t>1600000US5326245</t>
  </si>
  <si>
    <t>Geneva CDP, Washington</t>
  </si>
  <si>
    <t>1600000US5326420</t>
  </si>
  <si>
    <t>George city, Washington</t>
  </si>
  <si>
    <t>1600000US5326455</t>
  </si>
  <si>
    <t>Gig Harbor city, Washington</t>
  </si>
  <si>
    <t>1600000US5326735</t>
  </si>
  <si>
    <t>Glacier CDP, Washington</t>
  </si>
  <si>
    <t>1600000US5326875</t>
  </si>
  <si>
    <t>Gleed CDP, Washington</t>
  </si>
  <si>
    <t>1600000US5326945</t>
  </si>
  <si>
    <t>Glenwood CDP, Washington</t>
  </si>
  <si>
    <t>1600000US5327225</t>
  </si>
  <si>
    <t>Gold Bar city, Washington</t>
  </si>
  <si>
    <t>1600000US5327365</t>
  </si>
  <si>
    <t>Goldendale city, Washington</t>
  </si>
  <si>
    <t>1600000US5327435</t>
  </si>
  <si>
    <t>Gorst CDP, Washington</t>
  </si>
  <si>
    <t>1600000US5327680</t>
  </si>
  <si>
    <t>Graham CDP, Washington</t>
  </si>
  <si>
    <t>1600000US5327785</t>
  </si>
  <si>
    <t>Grand Coulee city, Washington</t>
  </si>
  <si>
    <t>1600000US5327855</t>
  </si>
  <si>
    <t>Grand Mound CDP, Washington</t>
  </si>
  <si>
    <t>1600000US5327890</t>
  </si>
  <si>
    <t>Grandview city, Washington</t>
  </si>
  <si>
    <t>1600000US5327925</t>
  </si>
  <si>
    <t>Granger city, Washington</t>
  </si>
  <si>
    <t>1600000US5327960</t>
  </si>
  <si>
    <t>Granite Falls city, Washington</t>
  </si>
  <si>
    <t>1600000US5327995</t>
  </si>
  <si>
    <t>Grapeview CDP, Washington</t>
  </si>
  <si>
    <t>1600000US5328135</t>
  </si>
  <si>
    <t>Grayland CDP, Washington</t>
  </si>
  <si>
    <t>1600000US5328345</t>
  </si>
  <si>
    <t>Grays River CDP, Washington</t>
  </si>
  <si>
    <t>1600000US5328450</t>
  </si>
  <si>
    <t>Green Bluff CDP, Washington</t>
  </si>
  <si>
    <t>1600000US5328590</t>
  </si>
  <si>
    <t>Greenwater CDP, Washington</t>
  </si>
  <si>
    <t>1600000US5328695</t>
  </si>
  <si>
    <t>Hamilton town, Washington</t>
  </si>
  <si>
    <t>1600000US5329255</t>
  </si>
  <si>
    <t>Hansville CDP, Washington</t>
  </si>
  <si>
    <t>1600000US5329430</t>
  </si>
  <si>
    <t>Harrah town, Washington</t>
  </si>
  <si>
    <t>1600000US5329710</t>
  </si>
  <si>
    <t>Harrington city, Washington</t>
  </si>
  <si>
    <t>1600000US5329745</t>
  </si>
  <si>
    <t>Hartline town, Washington</t>
  </si>
  <si>
    <t>1600000US5329920</t>
  </si>
  <si>
    <t>Hat Island CDP, Washington</t>
  </si>
  <si>
    <t>1600000US5330030</t>
  </si>
  <si>
    <t>Hatton town, Washington</t>
  </si>
  <si>
    <t>1600000US5330060</t>
  </si>
  <si>
    <t>Hazel Dell CDP, Washington</t>
  </si>
  <si>
    <t>1600000US5330305</t>
  </si>
  <si>
    <t>Herron Island CDP, Washington</t>
  </si>
  <si>
    <t>1600000US5330690</t>
  </si>
  <si>
    <t>High Bridge CDP, Washington</t>
  </si>
  <si>
    <t>1600000US5330750</t>
  </si>
  <si>
    <t>Hobart CDP, Washington</t>
  </si>
  <si>
    <t>1600000US5331495</t>
  </si>
  <si>
    <t>Hockinson CDP, Washington</t>
  </si>
  <si>
    <t>1600000US5331530</t>
  </si>
  <si>
    <t>Hogans Corner CDP, Washington</t>
  </si>
  <si>
    <t>1600000US5331540</t>
  </si>
  <si>
    <t>Home CDP, Washington</t>
  </si>
  <si>
    <t>1600000US5331985</t>
  </si>
  <si>
    <t>Hoodsport CDP, Washington</t>
  </si>
  <si>
    <t>1600000US5332125</t>
  </si>
  <si>
    <t>Hoquiam city, Washington</t>
  </si>
  <si>
    <t>1600000US5332300</t>
  </si>
  <si>
    <t>Humptulips CDP, Washington</t>
  </si>
  <si>
    <t>1600000US5332650</t>
  </si>
  <si>
    <t>Hunts Point town, Washington</t>
  </si>
  <si>
    <t>1600000US5332755</t>
  </si>
  <si>
    <t>Ilwaco city, Washington</t>
  </si>
  <si>
    <t>1600000US5333000</t>
  </si>
  <si>
    <t>Inchelium CDP, Washington</t>
  </si>
  <si>
    <t>1600000US5333105</t>
  </si>
  <si>
    <t>Index town, Washington</t>
  </si>
  <si>
    <t>1600000US5333175</t>
  </si>
  <si>
    <t>Indianola CDP, Washington</t>
  </si>
  <si>
    <t>1600000US5333280</t>
  </si>
  <si>
    <t>Ione town, Washington</t>
  </si>
  <si>
    <t>1600000US5333560</t>
  </si>
  <si>
    <t>Issaquah city, Washington</t>
  </si>
  <si>
    <t>1600000US5333805</t>
  </si>
  <si>
    <t>Jamestown CDP, Washington</t>
  </si>
  <si>
    <t>1600000US5333890</t>
  </si>
  <si>
    <t>Kahlotus city, Washington</t>
  </si>
  <si>
    <t>1600000US5334575</t>
  </si>
  <si>
    <t>Kalama city, Washington</t>
  </si>
  <si>
    <t>1600000US5334645</t>
  </si>
  <si>
    <t>Kapowsin CDP, Washington</t>
  </si>
  <si>
    <t>1600000US5334890</t>
  </si>
  <si>
    <t>Kayak Point CDP, Washington</t>
  </si>
  <si>
    <t>1600000US5334915</t>
  </si>
  <si>
    <t>Keller CDP, Washington</t>
  </si>
  <si>
    <t>1600000US5334960</t>
  </si>
  <si>
    <t>Kelso city, Washington</t>
  </si>
  <si>
    <t>1600000US5335065</t>
  </si>
  <si>
    <t>Kendall CDP, Washington</t>
  </si>
  <si>
    <t>1600000US5335135</t>
  </si>
  <si>
    <t>Kenmore city, Washington</t>
  </si>
  <si>
    <t>1600000US5335170</t>
  </si>
  <si>
    <t>Kennewick city, Washington</t>
  </si>
  <si>
    <t>1600000US5335275</t>
  </si>
  <si>
    <t>Kent city, Washington</t>
  </si>
  <si>
    <t>1600000US5335415</t>
  </si>
  <si>
    <t>Ketron Island CDP, Washington</t>
  </si>
  <si>
    <t>1600000US5335450</t>
  </si>
  <si>
    <t>Kettle Falls city, Washington</t>
  </si>
  <si>
    <t>1600000US5335485</t>
  </si>
  <si>
    <t>Key Center CDP, Washington</t>
  </si>
  <si>
    <t>1600000US5335555</t>
  </si>
  <si>
    <t>Keyport CDP, Washington</t>
  </si>
  <si>
    <t>1600000US5335625</t>
  </si>
  <si>
    <t>Kingston CDP, Washington</t>
  </si>
  <si>
    <t>1600000US5335870</t>
  </si>
  <si>
    <t>Kirkland city, Washington</t>
  </si>
  <si>
    <t>1600000US5335940</t>
  </si>
  <si>
    <t>Kitsap Lake CDP, Washington</t>
  </si>
  <si>
    <t>1600000US5336010</t>
  </si>
  <si>
    <t>Kittitas city, Washington</t>
  </si>
  <si>
    <t>1600000US5336045</t>
  </si>
  <si>
    <t>Klickitat CDP, Washington</t>
  </si>
  <si>
    <t>1600000US5336115</t>
  </si>
  <si>
    <t>Krupp (Marlin) town, Washington</t>
  </si>
  <si>
    <t>1600000US5336395</t>
  </si>
  <si>
    <t>La Center city, Washington</t>
  </si>
  <si>
    <t>1600000US5336710</t>
  </si>
  <si>
    <t>Lacey city, Washington</t>
  </si>
  <si>
    <t>1600000US5336745</t>
  </si>
  <si>
    <t>La Conner town, Washington</t>
  </si>
  <si>
    <t>1600000US5336780</t>
  </si>
  <si>
    <t>LaCrosse town, Washington</t>
  </si>
  <si>
    <t>1600000US5336850</t>
  </si>
  <si>
    <t>La Grande CDP, Washington</t>
  </si>
  <si>
    <t>1600000US5336920</t>
  </si>
  <si>
    <t>Lake Bosworth CDP, Washington</t>
  </si>
  <si>
    <t>1600000US5337077</t>
  </si>
  <si>
    <t>Lake Cassidy CDP, Washington</t>
  </si>
  <si>
    <t>1600000US5337100</t>
  </si>
  <si>
    <t>Lake Cavanaugh CDP, Washington</t>
  </si>
  <si>
    <t>1600000US5337105</t>
  </si>
  <si>
    <t>Lake Forest Park city, Washington</t>
  </si>
  <si>
    <t>1600000US5337270</t>
  </si>
  <si>
    <t>Lake Goodwin CDP, Washington</t>
  </si>
  <si>
    <t>1600000US5337287</t>
  </si>
  <si>
    <t>Lake Holm CDP, Washington</t>
  </si>
  <si>
    <t>1600000US5337345</t>
  </si>
  <si>
    <t>Lake Ketchum CDP, Washington</t>
  </si>
  <si>
    <t>1600000US5337415</t>
  </si>
  <si>
    <t>Lakeland North CDP, Washington</t>
  </si>
  <si>
    <t>1600000US5337420</t>
  </si>
  <si>
    <t>Lakeland South CDP, Washington</t>
  </si>
  <si>
    <t>1600000US5337430</t>
  </si>
  <si>
    <t>Lake McMurray CDP, Washington</t>
  </si>
  <si>
    <t>1600000US5337526</t>
  </si>
  <si>
    <t>Lake Marcel-Stillwater CDP, Washington</t>
  </si>
  <si>
    <t>1600000US5337538</t>
  </si>
  <si>
    <t>Lake Morton-Berrydale CDP, Washington</t>
  </si>
  <si>
    <t>1600000US5337567</t>
  </si>
  <si>
    <t>Lake Roesiger CDP, Washington</t>
  </si>
  <si>
    <t>1600000US5337672</t>
  </si>
  <si>
    <t>Lake Shore CDP, Washington</t>
  </si>
  <si>
    <t>1600000US5337830</t>
  </si>
  <si>
    <t>Lake Stevens city, Washington</t>
  </si>
  <si>
    <t>1600000US5337900</t>
  </si>
  <si>
    <t>Lake Stickney CDP, Washington</t>
  </si>
  <si>
    <t>1600000US5337917</t>
  </si>
  <si>
    <t>Lake Tapps CDP, Washington</t>
  </si>
  <si>
    <t>1600000US5337920</t>
  </si>
  <si>
    <t>Lakeview CDP, Washington</t>
  </si>
  <si>
    <t>1600000US5337926</t>
  </si>
  <si>
    <t>Lakewood city, Washington</t>
  </si>
  <si>
    <t>1600000US5338038</t>
  </si>
  <si>
    <t>Lamont town, Washington</t>
  </si>
  <si>
    <t>1600000US5338215</t>
  </si>
  <si>
    <t>Langley city, Washington</t>
  </si>
  <si>
    <t>1600000US5338355</t>
  </si>
  <si>
    <t>Larch Way CDP, Washington</t>
  </si>
  <si>
    <t>1600000US5338420</t>
  </si>
  <si>
    <t>Latah town, Washington</t>
  </si>
  <si>
    <t>1600000US5338495</t>
  </si>
  <si>
    <t>Laurier CDP, Washington</t>
  </si>
  <si>
    <t>1600000US5338705</t>
  </si>
  <si>
    <t>Leavenworth city, Washington</t>
  </si>
  <si>
    <t>1600000US5338845</t>
  </si>
  <si>
    <t>Lebam CDP, Washington</t>
  </si>
  <si>
    <t>1600000US5338880</t>
  </si>
  <si>
    <t>Lewisville CDP, Washington</t>
  </si>
  <si>
    <t>1600000US5339212</t>
  </si>
  <si>
    <t>Lexington CDP, Washington</t>
  </si>
  <si>
    <t>1600000US5339230</t>
  </si>
  <si>
    <t>Liberty Lake city, Washington</t>
  </si>
  <si>
    <t>1600000US5339335</t>
  </si>
  <si>
    <t>Lind town, Washington</t>
  </si>
  <si>
    <t>1600000US5339510</t>
  </si>
  <si>
    <t>Lochsloy CDP, Washington</t>
  </si>
  <si>
    <t>1600000US5339860</t>
  </si>
  <si>
    <t>Lofall CDP, Washington</t>
  </si>
  <si>
    <t>1600000US5339930</t>
  </si>
  <si>
    <t>Long Beach city, Washington</t>
  </si>
  <si>
    <t>1600000US5340070</t>
  </si>
  <si>
    <t>Longbranch CDP, Washington</t>
  </si>
  <si>
    <t>1600000US5340105</t>
  </si>
  <si>
    <t>Longview city, Washington</t>
  </si>
  <si>
    <t>1600000US5340245</t>
  </si>
  <si>
    <t>Longview Heights CDP, Washington</t>
  </si>
  <si>
    <t>1600000US5340270</t>
  </si>
  <si>
    <t>Loomis CDP, Washington</t>
  </si>
  <si>
    <t>1600000US5340350</t>
  </si>
  <si>
    <t>Loon Lake CDP, Washington</t>
  </si>
  <si>
    <t>1600000US5340385</t>
  </si>
  <si>
    <t>Lower Elochoman CDP, Washington</t>
  </si>
  <si>
    <t>1600000US5340570</t>
  </si>
  <si>
    <t>Lyle CDP, Washington</t>
  </si>
  <si>
    <t>1600000US5340735</t>
  </si>
  <si>
    <t>Lyman town, Washington</t>
  </si>
  <si>
    <t>1600000US5340770</t>
  </si>
  <si>
    <t>Lynden city, Washington</t>
  </si>
  <si>
    <t>1600000US5340805</t>
  </si>
  <si>
    <t>Lynnwood city, Washington</t>
  </si>
  <si>
    <t>1600000US5340840</t>
  </si>
  <si>
    <t>Mabton city, Washington</t>
  </si>
  <si>
    <t>1600000US5340980</t>
  </si>
  <si>
    <t>McChord AFB CDP, Washington</t>
  </si>
  <si>
    <t>1600000US5341155</t>
  </si>
  <si>
    <t>McCleary city, Washington</t>
  </si>
  <si>
    <t>1600000US5341225</t>
  </si>
  <si>
    <t>Machias CDP, Washington</t>
  </si>
  <si>
    <t>1600000US5341470</t>
  </si>
  <si>
    <t>McKenna CDP, Washington</t>
  </si>
  <si>
    <t>1600000US5341645</t>
  </si>
  <si>
    <t>McMillin CDP, Washington</t>
  </si>
  <si>
    <t>1600000US5341785</t>
  </si>
  <si>
    <t>Malden town, Washington</t>
  </si>
  <si>
    <t>1600000US5342275</t>
  </si>
  <si>
    <t>Malo CDP, Washington</t>
  </si>
  <si>
    <t>1600000US5342310</t>
  </si>
  <si>
    <t>Malone CDP, Washington</t>
  </si>
  <si>
    <t>1600000US5342345</t>
  </si>
  <si>
    <t>Malott CDP, Washington</t>
  </si>
  <si>
    <t>1600000US5342380</t>
  </si>
  <si>
    <t>Maltby CDP, Washington</t>
  </si>
  <si>
    <t>1600000US5342415</t>
  </si>
  <si>
    <t>Manchester CDP, Washington</t>
  </si>
  <si>
    <t>1600000US5342450</t>
  </si>
  <si>
    <t>Mansfield town, Washington</t>
  </si>
  <si>
    <t>1600000US5342800</t>
  </si>
  <si>
    <t>Manson CDP, Washington</t>
  </si>
  <si>
    <t>1600000US5342835</t>
  </si>
  <si>
    <t>Maple Falls CDP, Washington</t>
  </si>
  <si>
    <t>1600000US5343010</t>
  </si>
  <si>
    <t>Maple Heights-Lake Desire CDP, Washington</t>
  </si>
  <si>
    <t>1600000US5343062</t>
  </si>
  <si>
    <t>Maple Valley city, Washington</t>
  </si>
  <si>
    <t>1600000US5343150</t>
  </si>
  <si>
    <t>Maplewood CDP, Washington</t>
  </si>
  <si>
    <t>1600000US5343255</t>
  </si>
  <si>
    <t>Marblemount CDP, Washington</t>
  </si>
  <si>
    <t>1600000US5343325</t>
  </si>
  <si>
    <t>Marcus town, Washington</t>
  </si>
  <si>
    <t>1600000US5343395</t>
  </si>
  <si>
    <t>Marietta-Alderwood CDP, Washington</t>
  </si>
  <si>
    <t>1600000US5343491</t>
  </si>
  <si>
    <t>Marine View CDP, Washington</t>
  </si>
  <si>
    <t>1600000US5343552</t>
  </si>
  <si>
    <t>Markham CDP, Washington</t>
  </si>
  <si>
    <t>1600000US5343640</t>
  </si>
  <si>
    <t>Marrowstone CDP, Washington</t>
  </si>
  <si>
    <t>1600000US5343762</t>
  </si>
  <si>
    <t>Martha Lake CDP, Washington</t>
  </si>
  <si>
    <t>1600000US5343815</t>
  </si>
  <si>
    <t>Maryhill CDP, Washington</t>
  </si>
  <si>
    <t>1600000US5343885</t>
  </si>
  <si>
    <t>Marysville city, Washington</t>
  </si>
  <si>
    <t>1600000US5343955</t>
  </si>
  <si>
    <t>Mattawa city, Washington</t>
  </si>
  <si>
    <t>1600000US5344165</t>
  </si>
  <si>
    <t>May Creek CDP, Washington</t>
  </si>
  <si>
    <t>1600000US5344260</t>
  </si>
  <si>
    <t>Mead CDP, Washington</t>
  </si>
  <si>
    <t>1600000US5344480</t>
  </si>
  <si>
    <t>Meadowdale CDP, Washington</t>
  </si>
  <si>
    <t>1600000US5344585</t>
  </si>
  <si>
    <t>Meadow Glade CDP, Washington</t>
  </si>
  <si>
    <t>1600000US5344620</t>
  </si>
  <si>
    <t>Medical Lake city, Washington</t>
  </si>
  <si>
    <t>1600000US5344690</t>
  </si>
  <si>
    <t>Medina city, Washington</t>
  </si>
  <si>
    <t>1600000US5344725</t>
  </si>
  <si>
    <t>Mercer Island city, Washington</t>
  </si>
  <si>
    <t>1600000US5345005</t>
  </si>
  <si>
    <t>Mesa city, Washington</t>
  </si>
  <si>
    <t>1600000US5345180</t>
  </si>
  <si>
    <t>Metaline town, Washington</t>
  </si>
  <si>
    <t>1600000US5345285</t>
  </si>
  <si>
    <t>Metaline Falls town, Washington</t>
  </si>
  <si>
    <t>1600000US5345320</t>
  </si>
  <si>
    <t>Methow CDP, Washington</t>
  </si>
  <si>
    <t>1600000US5345355</t>
  </si>
  <si>
    <t>Midland CDP, Washington</t>
  </si>
  <si>
    <t>1600000US5345495</t>
  </si>
  <si>
    <t>Mill Creek city, Washington</t>
  </si>
  <si>
    <t>1600000US5345865</t>
  </si>
  <si>
    <t>Mill Creek East CDP, Washington</t>
  </si>
  <si>
    <t>1600000US5345870</t>
  </si>
  <si>
    <t>Millwood city, Washington</t>
  </si>
  <si>
    <t>1600000US5345985</t>
  </si>
  <si>
    <t>Milton city, Washington</t>
  </si>
  <si>
    <t>1600000US5346020</t>
  </si>
  <si>
    <t>Mineral CDP, Washington</t>
  </si>
  <si>
    <t>1600000US5346090</t>
  </si>
  <si>
    <t>Minnehaha CDP, Washington</t>
  </si>
  <si>
    <t>1600000US5346125</t>
  </si>
  <si>
    <t>Mirrormont CDP, Washington</t>
  </si>
  <si>
    <t>1600000US5346215</t>
  </si>
  <si>
    <t>Moclips CDP, Washington</t>
  </si>
  <si>
    <t>1600000US5346405</t>
  </si>
  <si>
    <t>Monroe city, Washington</t>
  </si>
  <si>
    <t>1600000US5346685</t>
  </si>
  <si>
    <t>Monroe North CDP, Washington</t>
  </si>
  <si>
    <t>1600000US5346725</t>
  </si>
  <si>
    <t>Montesano city, Washington</t>
  </si>
  <si>
    <t>1600000US5346895</t>
  </si>
  <si>
    <t>Morton city, Washington</t>
  </si>
  <si>
    <t>1600000US5347175</t>
  </si>
  <si>
    <t>Moses Lake city, Washington</t>
  </si>
  <si>
    <t>1600000US5347245</t>
  </si>
  <si>
    <t>Moses Lake North CDP, Washington</t>
  </si>
  <si>
    <t>1600000US5347280</t>
  </si>
  <si>
    <t>Mossyrock city, Washington</t>
  </si>
  <si>
    <t>1600000US5347315</t>
  </si>
  <si>
    <t>Mountlake Terrace city, Washington</t>
  </si>
  <si>
    <t>1600000US5347490</t>
  </si>
  <si>
    <t>Mount Vernon city, Washington</t>
  </si>
  <si>
    <t>1600000US5347560</t>
  </si>
  <si>
    <t>Mount Vista CDP, Washington</t>
  </si>
  <si>
    <t>1600000US5347630</t>
  </si>
  <si>
    <t>Moxee city, Washington</t>
  </si>
  <si>
    <t>1600000US5347665</t>
  </si>
  <si>
    <t>Mukilteo city, Washington</t>
  </si>
  <si>
    <t>1600000US5347735</t>
  </si>
  <si>
    <t>Naches town, Washington</t>
  </si>
  <si>
    <t>1600000US5347805</t>
  </si>
  <si>
    <t>Napavine city, Washington</t>
  </si>
  <si>
    <t>1600000US5347980</t>
  </si>
  <si>
    <t>Naselle CDP, Washington</t>
  </si>
  <si>
    <t>1600000US5348015</t>
  </si>
  <si>
    <t>Navy Yard City CDP, Washington</t>
  </si>
  <si>
    <t>1600000US5348225</t>
  </si>
  <si>
    <t>Neah Bay CDP, Washington</t>
  </si>
  <si>
    <t>1600000US5348295</t>
  </si>
  <si>
    <t>Neilton CDP, Washington</t>
  </si>
  <si>
    <t>1600000US5348330</t>
  </si>
  <si>
    <t>Nespelem town, Washington</t>
  </si>
  <si>
    <t>1600000US5348540</t>
  </si>
  <si>
    <t>Nespelem Community CDP, Washington</t>
  </si>
  <si>
    <t>1600000US5348550</t>
  </si>
  <si>
    <t>Newcastle city, Washington</t>
  </si>
  <si>
    <t>1600000US5348645</t>
  </si>
  <si>
    <t>Newport city, Washington</t>
  </si>
  <si>
    <t>1600000US5348820</t>
  </si>
  <si>
    <t>Nile CDP, Washington</t>
  </si>
  <si>
    <t>1600000US5349030</t>
  </si>
  <si>
    <t>Nisqually Indian Community CDP, Washington</t>
  </si>
  <si>
    <t>1600000US5349193</t>
  </si>
  <si>
    <t>Nooksack city, Washington</t>
  </si>
  <si>
    <t>1600000US5349275</t>
  </si>
  <si>
    <t>Normandy Park city, Washington</t>
  </si>
  <si>
    <t>1600000US5349415</t>
  </si>
  <si>
    <t>North Bend city, Washington</t>
  </si>
  <si>
    <t>1600000US5349485</t>
  </si>
  <si>
    <t>North Bonneville city, Washington</t>
  </si>
  <si>
    <t>1600000US5349555</t>
  </si>
  <si>
    <t>North Fort Lewis CDP, Washington</t>
  </si>
  <si>
    <t>1600000US5349765</t>
  </si>
  <si>
    <t>North Lynnwood CDP, Washington</t>
  </si>
  <si>
    <t>1600000US5349940</t>
  </si>
  <si>
    <t>North Omak CDP, Washington</t>
  </si>
  <si>
    <t>1600000US5350007</t>
  </si>
  <si>
    <t>Northport town, Washington</t>
  </si>
  <si>
    <t>1600000US5350045</t>
  </si>
  <si>
    <t>North Puyallup CDP, Washington</t>
  </si>
  <si>
    <t>1600000US5350115</t>
  </si>
  <si>
    <t>North Sultan CDP, Washington</t>
  </si>
  <si>
    <t>1600000US5350183</t>
  </si>
  <si>
    <t>Northwest Stanwood CDP, Washington</t>
  </si>
  <si>
    <t>1600000US5350195</t>
  </si>
  <si>
    <t>North Yelm CDP, Washington</t>
  </si>
  <si>
    <t>1600000US5350210</t>
  </si>
  <si>
    <t>Oakesdale town, Washington</t>
  </si>
  <si>
    <t>1600000US5350325</t>
  </si>
  <si>
    <t>Oak Harbor city, Washington</t>
  </si>
  <si>
    <t>1600000US5350360</t>
  </si>
  <si>
    <t>Oakville city, Washington</t>
  </si>
  <si>
    <t>1600000US5350430</t>
  </si>
  <si>
    <t>Ocean City CDP, Washington</t>
  </si>
  <si>
    <t>1600000US5350500</t>
  </si>
  <si>
    <t>Ocean Park CDP, Washington</t>
  </si>
  <si>
    <t>1600000US5350535</t>
  </si>
  <si>
    <t>Ocean Shores city, Washington</t>
  </si>
  <si>
    <t>1600000US5350570</t>
  </si>
  <si>
    <t>Ocosta CDP, Washington</t>
  </si>
  <si>
    <t>1600000US5350675</t>
  </si>
  <si>
    <t>Odessa town, Washington</t>
  </si>
  <si>
    <t>1600000US5350745</t>
  </si>
  <si>
    <t>Okanogan city, Washington</t>
  </si>
  <si>
    <t>1600000US5350920</t>
  </si>
  <si>
    <t>Olympia city, Washington</t>
  </si>
  <si>
    <t>1600000US5351300</t>
  </si>
  <si>
    <t>Omak city, Washington</t>
  </si>
  <si>
    <t>1600000US5351340</t>
  </si>
  <si>
    <t>Onalaska CDP, Washington</t>
  </si>
  <si>
    <t>1600000US5351410</t>
  </si>
  <si>
    <t>Orchards CDP, Washington</t>
  </si>
  <si>
    <t>1600000US5351795</t>
  </si>
  <si>
    <t>Orient CDP, Washington</t>
  </si>
  <si>
    <t>1600000US5351830</t>
  </si>
  <si>
    <t>Oroville city, Washington</t>
  </si>
  <si>
    <t>1600000US5351970</t>
  </si>
  <si>
    <t>Orting city, Washington</t>
  </si>
  <si>
    <t>1600000US5352005</t>
  </si>
  <si>
    <t>Oso CDP, Washington</t>
  </si>
  <si>
    <t>1600000US5352110</t>
  </si>
  <si>
    <t>Othello city, Washington</t>
  </si>
  <si>
    <t>1600000US5352215</t>
  </si>
  <si>
    <t>Otis Orchards-East Farms CDP, Washington</t>
  </si>
  <si>
    <t>1600000US5352267</t>
  </si>
  <si>
    <t>Outlook CDP, Washington</t>
  </si>
  <si>
    <t>1600000US5352285</t>
  </si>
  <si>
    <t>Oyehut CDP, Washington</t>
  </si>
  <si>
    <t>1600000US5352378</t>
  </si>
  <si>
    <t>Pacific city, Washington</t>
  </si>
  <si>
    <t>1600000US5352495</t>
  </si>
  <si>
    <t>Pacific Beach CDP, Washington</t>
  </si>
  <si>
    <t>1600000US5352530</t>
  </si>
  <si>
    <t>Packwood CDP, Washington</t>
  </si>
  <si>
    <t>1600000US5352600</t>
  </si>
  <si>
    <t>Palouse city, Washington</t>
  </si>
  <si>
    <t>1600000US5352950</t>
  </si>
  <si>
    <t>Parker CDP, Washington</t>
  </si>
  <si>
    <t>1600000US5353265</t>
  </si>
  <si>
    <t>Parkland CDP, Washington</t>
  </si>
  <si>
    <t>1600000US5353335</t>
  </si>
  <si>
    <t>Parkwood CDP, Washington</t>
  </si>
  <si>
    <t>1600000US5353440</t>
  </si>
  <si>
    <t>Pasco city, Washington</t>
  </si>
  <si>
    <t>1600000US5353545</t>
  </si>
  <si>
    <t>Pataha CDP, Washington</t>
  </si>
  <si>
    <t>1600000US5353660</t>
  </si>
  <si>
    <t>Pateros city, Washington</t>
  </si>
  <si>
    <t>1600000US5353720</t>
  </si>
  <si>
    <t>Peaceful Valley CDP, Washington</t>
  </si>
  <si>
    <t>1600000US5353800</t>
  </si>
  <si>
    <t>Pe Ell town, Washington</t>
  </si>
  <si>
    <t>1600000US5353930</t>
  </si>
  <si>
    <t>Picnic Point CDP, Washington</t>
  </si>
  <si>
    <t>1600000US5354213</t>
  </si>
  <si>
    <t>Pine Grove CDP, Washington</t>
  </si>
  <si>
    <t>1600000US5354405</t>
  </si>
  <si>
    <t>Point Roberts CDP, Washington</t>
  </si>
  <si>
    <t>1600000US5355015</t>
  </si>
  <si>
    <t>Pomeroy city, Washington</t>
  </si>
  <si>
    <t>1600000US5355120</t>
  </si>
  <si>
    <t>Port Angeles city, Washington</t>
  </si>
  <si>
    <t>1600000US5355365</t>
  </si>
  <si>
    <t>Port Angeles East CDP, Washington</t>
  </si>
  <si>
    <t>1600000US5355400</t>
  </si>
  <si>
    <t>Porter CDP, Washington</t>
  </si>
  <si>
    <t>1600000US5355540</t>
  </si>
  <si>
    <t>Port Gamble Tribal Community CDP, Washington</t>
  </si>
  <si>
    <t>1600000US5355612</t>
  </si>
  <si>
    <t>Port Hadlock-Irondale CDP, Washington</t>
  </si>
  <si>
    <t>1600000US5355620</t>
  </si>
  <si>
    <t>Port Ludlow CDP, Washington</t>
  </si>
  <si>
    <t>1600000US5355645</t>
  </si>
  <si>
    <t>Port Orchard city, Washington</t>
  </si>
  <si>
    <t>1600000US5355785</t>
  </si>
  <si>
    <t>Port Townsend city, Washington</t>
  </si>
  <si>
    <t>1600000US5355855</t>
  </si>
  <si>
    <t>Poulsbo city, Washington</t>
  </si>
  <si>
    <t>1600000US5355995</t>
  </si>
  <si>
    <t>Prairie Heights CDP, Washington</t>
  </si>
  <si>
    <t>1600000US5356150</t>
  </si>
  <si>
    <t>Prairie Ridge CDP, Washington</t>
  </si>
  <si>
    <t>1600000US5356170</t>
  </si>
  <si>
    <t>Prescott city, Washington</t>
  </si>
  <si>
    <t>1600000US5356240</t>
  </si>
  <si>
    <t>Prosser city, Washington</t>
  </si>
  <si>
    <t>1600000US5356450</t>
  </si>
  <si>
    <t>Puget Island CDP, Washington</t>
  </si>
  <si>
    <t>1600000US5356555</t>
  </si>
  <si>
    <t>Pullman city, Washington</t>
  </si>
  <si>
    <t>1600000US5356625</t>
  </si>
  <si>
    <t>Purdy CDP, Washington</t>
  </si>
  <si>
    <t>1600000US5356660</t>
  </si>
  <si>
    <t>Puyallup city, Washington</t>
  </si>
  <si>
    <t>1600000US5356695</t>
  </si>
  <si>
    <t>Queets CDP, Washington</t>
  </si>
  <si>
    <t>1600000US5356905</t>
  </si>
  <si>
    <t>Quilcene CDP, Washington</t>
  </si>
  <si>
    <t>1600000US5356975</t>
  </si>
  <si>
    <t>Qui-nai-elt Village CDP, Washington</t>
  </si>
  <si>
    <t>1600000US5357030</t>
  </si>
  <si>
    <t>Quincy city, Washington</t>
  </si>
  <si>
    <t>1600000US5357115</t>
  </si>
  <si>
    <t>Raft Island CDP, Washington</t>
  </si>
  <si>
    <t>1600000US5357140</t>
  </si>
  <si>
    <t>Rainier city, Washington</t>
  </si>
  <si>
    <t>1600000US5357220</t>
  </si>
  <si>
    <t>Ravensdale CDP, Washington</t>
  </si>
  <si>
    <t>1600000US5357395</t>
  </si>
  <si>
    <t>Raymond city, Washington</t>
  </si>
  <si>
    <t>1600000US5357430</t>
  </si>
  <si>
    <t>Reardan town, Washington</t>
  </si>
  <si>
    <t>1600000US5357465</t>
  </si>
  <si>
    <t>Redmond city, Washington</t>
  </si>
  <si>
    <t>1600000US5357535</t>
  </si>
  <si>
    <t>Renton city, Washington</t>
  </si>
  <si>
    <t>1600000US5357745</t>
  </si>
  <si>
    <t>Republic city, Washington</t>
  </si>
  <si>
    <t>1600000US5357850</t>
  </si>
  <si>
    <t>Richland city, Washington</t>
  </si>
  <si>
    <t>1600000US5358235</t>
  </si>
  <si>
    <t>Ridgefield city, Washington</t>
  </si>
  <si>
    <t>1600000US5358410</t>
  </si>
  <si>
    <t>Ritzville city, Washington</t>
  </si>
  <si>
    <t>1600000US5358725</t>
  </si>
  <si>
    <t>Riverbend CDP, Washington</t>
  </si>
  <si>
    <t>1600000US5358742</t>
  </si>
  <si>
    <t>Riverpoint CDP, Washington</t>
  </si>
  <si>
    <t>1600000US5358768</t>
  </si>
  <si>
    <t>River Road CDP, Washington</t>
  </si>
  <si>
    <t>1600000US5358777</t>
  </si>
  <si>
    <t>Riverside town, Washington</t>
  </si>
  <si>
    <t>1600000US5358795</t>
  </si>
  <si>
    <t>Roche Harbor CDP, Washington</t>
  </si>
  <si>
    <t>1600000US5359075</t>
  </si>
  <si>
    <t>Rochester CDP, Washington</t>
  </si>
  <si>
    <t>1600000US5359110</t>
  </si>
  <si>
    <t>Rockford town, Washington</t>
  </si>
  <si>
    <t>1600000US5359145</t>
  </si>
  <si>
    <t>Rock Island city, Washington</t>
  </si>
  <si>
    <t>1600000US5359180</t>
  </si>
  <si>
    <t>Rockport CDP, Washington</t>
  </si>
  <si>
    <t>1600000US5359250</t>
  </si>
  <si>
    <t>Rocky Point CDP, Washington</t>
  </si>
  <si>
    <t>1600000US5359390</t>
  </si>
  <si>
    <t>Ronald CDP, Washington</t>
  </si>
  <si>
    <t>1600000US5359635</t>
  </si>
  <si>
    <t>Roosevelt CDP, Washington</t>
  </si>
  <si>
    <t>1600000US5359705</t>
  </si>
  <si>
    <t>Rosalia town, Washington</t>
  </si>
  <si>
    <t>1600000US5359775</t>
  </si>
  <si>
    <t>Rosburg CDP, Washington</t>
  </si>
  <si>
    <t>1600000US5359845</t>
  </si>
  <si>
    <t>Rosedale CDP, Washington</t>
  </si>
  <si>
    <t>1600000US5359880</t>
  </si>
  <si>
    <t>Roslyn city, Washington</t>
  </si>
  <si>
    <t>1600000US5360055</t>
  </si>
  <si>
    <t>Roy city, Washington</t>
  </si>
  <si>
    <t>1600000US5360160</t>
  </si>
  <si>
    <t>Royal City city, Washington</t>
  </si>
  <si>
    <t>1600000US5360230</t>
  </si>
  <si>
    <t>Ruston town, Washington</t>
  </si>
  <si>
    <t>1600000US5360510</t>
  </si>
  <si>
    <t>Ryderwood CDP, Washington</t>
  </si>
  <si>
    <t>1600000US5360580</t>
  </si>
  <si>
    <t>St. John town, Washington</t>
  </si>
  <si>
    <t>1600000US5360860</t>
  </si>
  <si>
    <t>Salmon Creek CDP, Washington</t>
  </si>
  <si>
    <t>1600000US5361000</t>
  </si>
  <si>
    <t>Sammamish city, Washington</t>
  </si>
  <si>
    <t>1600000US5361115</t>
  </si>
  <si>
    <t>Santiago CDP, Washington</t>
  </si>
  <si>
    <t>1600000US5361235</t>
  </si>
  <si>
    <t>Satsop CDP, Washington</t>
  </si>
  <si>
    <t>1600000US5361350</t>
  </si>
  <si>
    <t>Schwana CDP, Washington</t>
  </si>
  <si>
    <t>1600000US5361925</t>
  </si>
  <si>
    <t>Seabeck CDP, Washington</t>
  </si>
  <si>
    <t>1600000US5362120</t>
  </si>
  <si>
    <t>SeaTac city, Washington</t>
  </si>
  <si>
    <t>1600000US5362288</t>
  </si>
  <si>
    <t>Seattle city, Washington</t>
  </si>
  <si>
    <t>1600000US5363000</t>
  </si>
  <si>
    <t>Sedro-Woolley city, Washington</t>
  </si>
  <si>
    <t>1600000US5363210</t>
  </si>
  <si>
    <t>Sekiu CDP, Washington</t>
  </si>
  <si>
    <t>1600000US5363245</t>
  </si>
  <si>
    <t>Selah city, Washington</t>
  </si>
  <si>
    <t>1600000US5363280</t>
  </si>
  <si>
    <t>Sequim city, Washington</t>
  </si>
  <si>
    <t>1600000US5363385</t>
  </si>
  <si>
    <t>Shadow Lake CDP, Washington</t>
  </si>
  <si>
    <t>1600000US5363545</t>
  </si>
  <si>
    <t>Shelton city, Washington</t>
  </si>
  <si>
    <t>1600000US5363735</t>
  </si>
  <si>
    <t>Shoreline city, Washington</t>
  </si>
  <si>
    <t>1600000US5363960</t>
  </si>
  <si>
    <t>Silvana CDP, Washington</t>
  </si>
  <si>
    <t>1600000US5364190</t>
  </si>
  <si>
    <t>Silverdale CDP, Washington</t>
  </si>
  <si>
    <t>1600000US5364365</t>
  </si>
  <si>
    <t>Silver Firs CDP, Washington</t>
  </si>
  <si>
    <t>1600000US5364380</t>
  </si>
  <si>
    <t>Sisco Heights CDP, Washington</t>
  </si>
  <si>
    <t>1600000US5364610</t>
  </si>
  <si>
    <t>Skamokawa Valley CDP, Washington</t>
  </si>
  <si>
    <t>1600000US5364755</t>
  </si>
  <si>
    <t>Skokomish CDP, Washington</t>
  </si>
  <si>
    <t>1600000US5364775</t>
  </si>
  <si>
    <t>Skykomish town, Washington</t>
  </si>
  <si>
    <t>1600000US5364855</t>
  </si>
  <si>
    <t>Snohomish city, Washington</t>
  </si>
  <si>
    <t>1600000US5365170</t>
  </si>
  <si>
    <t>Snoqualmie city, Washington</t>
  </si>
  <si>
    <t>1600000US5365205</t>
  </si>
  <si>
    <t>Snoqualmie Pass CDP, Washington</t>
  </si>
  <si>
    <t>1600000US5365275</t>
  </si>
  <si>
    <t>Soap Lake city, Washington</t>
  </si>
  <si>
    <t>1600000US5365345</t>
  </si>
  <si>
    <t>South Bend city, Washington</t>
  </si>
  <si>
    <t>1600000US5365625</t>
  </si>
  <si>
    <t>South Cle Elum town, Washington</t>
  </si>
  <si>
    <t>1600000US5365765</t>
  </si>
  <si>
    <t>South Creek CDP, Washington</t>
  </si>
  <si>
    <t>1600000US5365810</t>
  </si>
  <si>
    <t>South Hill CDP, Washington</t>
  </si>
  <si>
    <t>1600000US5365922</t>
  </si>
  <si>
    <t>South Prairie town, Washington</t>
  </si>
  <si>
    <t>1600000US5366045</t>
  </si>
  <si>
    <t>South Wenatchee CDP, Washington</t>
  </si>
  <si>
    <t>1600000US5366185</t>
  </si>
  <si>
    <t>Southworth CDP, Washington</t>
  </si>
  <si>
    <t>1600000US5366220</t>
  </si>
  <si>
    <t>Spanaway CDP, Washington</t>
  </si>
  <si>
    <t>1600000US5366255</t>
  </si>
  <si>
    <t>Spangle city, Washington</t>
  </si>
  <si>
    <t>1600000US5366290</t>
  </si>
  <si>
    <t>Spokane city, Washington</t>
  </si>
  <si>
    <t>1600000US5367000</t>
  </si>
  <si>
    <t>Spokane Valley city, Washington</t>
  </si>
  <si>
    <t>1600000US5367167</t>
  </si>
  <si>
    <t>Sprague city, Washington</t>
  </si>
  <si>
    <t>1600000US5367175</t>
  </si>
  <si>
    <t>Springdale town, Washington</t>
  </si>
  <si>
    <t>1600000US5367210</t>
  </si>
  <si>
    <t>Stansberry Lake CDP, Washington</t>
  </si>
  <si>
    <t>1600000US5367435</t>
  </si>
  <si>
    <t>Stanwood city, Washington</t>
  </si>
  <si>
    <t>1600000US5367455</t>
  </si>
  <si>
    <t>Starbuck town, Washington</t>
  </si>
  <si>
    <t>1600000US5367490</t>
  </si>
  <si>
    <t>Startup CDP, Washington</t>
  </si>
  <si>
    <t>1600000US5367595</t>
  </si>
  <si>
    <t>Steilacoom town, Washington</t>
  </si>
  <si>
    <t>1600000US5367770</t>
  </si>
  <si>
    <t>Steptoe CDP, Washington</t>
  </si>
  <si>
    <t>1600000US5367805</t>
  </si>
  <si>
    <t>Stevenson city, Washington</t>
  </si>
  <si>
    <t>1600000US5367875</t>
  </si>
  <si>
    <t>Sudden Valley CDP, Washington</t>
  </si>
  <si>
    <t>1600000US5368200</t>
  </si>
  <si>
    <t>Sultan city, Washington</t>
  </si>
  <si>
    <t>1600000US5368260</t>
  </si>
  <si>
    <t>Sumas city, Washington</t>
  </si>
  <si>
    <t>1600000US5368330</t>
  </si>
  <si>
    <t>Summit CDP, Washington</t>
  </si>
  <si>
    <t>1600000US5368365</t>
  </si>
  <si>
    <t>Summit View CDP, Washington</t>
  </si>
  <si>
    <t>1600000US5368410</t>
  </si>
  <si>
    <t>Summitview CDP, Washington</t>
  </si>
  <si>
    <t>1600000US5368417</t>
  </si>
  <si>
    <t>Sumner city, Washington</t>
  </si>
  <si>
    <t>1600000US5368435</t>
  </si>
  <si>
    <t>Suncrest CDP, Washington</t>
  </si>
  <si>
    <t>1600000US5368460</t>
  </si>
  <si>
    <t>Sunday Lake CDP, Washington</t>
  </si>
  <si>
    <t>1600000US5368480</t>
  </si>
  <si>
    <t>Sunland Estates CDP, Washington</t>
  </si>
  <si>
    <t>1600000US5368557</t>
  </si>
  <si>
    <t>Sunnyside city, Washington</t>
  </si>
  <si>
    <t>1600000US5368750</t>
  </si>
  <si>
    <t>Sunnyslope CDP, Washington</t>
  </si>
  <si>
    <t>1600000US5368785</t>
  </si>
  <si>
    <t>Suquamish CDP, Washington</t>
  </si>
  <si>
    <t>1600000US5369170</t>
  </si>
  <si>
    <t>Swede Heaven CDP, Washington</t>
  </si>
  <si>
    <t>1600000US5369280</t>
  </si>
  <si>
    <t>Tacoma city, Washington</t>
  </si>
  <si>
    <t>1600000US5370000</t>
  </si>
  <si>
    <t>Taholah CDP, Washington</t>
  </si>
  <si>
    <t>1600000US5370175</t>
  </si>
  <si>
    <t>Tampico CDP, Washington</t>
  </si>
  <si>
    <t>1600000US5370245</t>
  </si>
  <si>
    <t>Tanglewilde CDP, Washington</t>
  </si>
  <si>
    <t>1600000US5370280</t>
  </si>
  <si>
    <t>Tehaleh CDP, Washington</t>
  </si>
  <si>
    <t>1600000US5370543</t>
  </si>
  <si>
    <t>Tekoa city, Washington</t>
  </si>
  <si>
    <t>1600000US5370560</t>
  </si>
  <si>
    <t>Tenino city, Washington</t>
  </si>
  <si>
    <t>1600000US5370630</t>
  </si>
  <si>
    <t>Terrace Heights CDP, Washington</t>
  </si>
  <si>
    <t>1600000US5370805</t>
  </si>
  <si>
    <t>Thorp CDP, Washington</t>
  </si>
  <si>
    <t>1600000US5371225</t>
  </si>
  <si>
    <t>Three Lakes CDP, Washington</t>
  </si>
  <si>
    <t>1600000US5371330</t>
  </si>
  <si>
    <t>Tieton city, Washington</t>
  </si>
  <si>
    <t>1600000US5371400</t>
  </si>
  <si>
    <t>Tokeland CDP, Washington</t>
  </si>
  <si>
    <t>1600000US5371680</t>
  </si>
  <si>
    <t>Toledo city, Washington</t>
  </si>
  <si>
    <t>1600000US5371785</t>
  </si>
  <si>
    <t>Tonasket city, Washington</t>
  </si>
  <si>
    <t>1600000US5371890</t>
  </si>
  <si>
    <t>Toppenish city, Washington</t>
  </si>
  <si>
    <t>1600000US5371960</t>
  </si>
  <si>
    <t>Torboy CDP, Washington</t>
  </si>
  <si>
    <t>1600000US5371995</t>
  </si>
  <si>
    <t>Touchet CDP, Washington</t>
  </si>
  <si>
    <t>1600000US5372030</t>
  </si>
  <si>
    <t>Town and Country CDP, Washington</t>
  </si>
  <si>
    <t>1600000US5372170</t>
  </si>
  <si>
    <t>Tracyton CDP, Washington</t>
  </si>
  <si>
    <t>1600000US5372205</t>
  </si>
  <si>
    <t>Trout Lake CDP, Washington</t>
  </si>
  <si>
    <t>1600000US5372450</t>
  </si>
  <si>
    <t>Tukwila city, Washington</t>
  </si>
  <si>
    <t>1600000US5372625</t>
  </si>
  <si>
    <t>Tumwater city, Washington</t>
  </si>
  <si>
    <t>1600000US5372905</t>
  </si>
  <si>
    <t>Twin Lakes CDP, Washington</t>
  </si>
  <si>
    <t>1600000US5373065</t>
  </si>
  <si>
    <t>Twisp town, Washington</t>
  </si>
  <si>
    <t>1600000US5373080</t>
  </si>
  <si>
    <t>Union CDP, Washington</t>
  </si>
  <si>
    <t>1600000US5373255</t>
  </si>
  <si>
    <t>Union Gap city, Washington</t>
  </si>
  <si>
    <t>1600000US5373290</t>
  </si>
  <si>
    <t>Union Hill-Novelty Hill CDP, Washington</t>
  </si>
  <si>
    <t>1600000US5373307</t>
  </si>
  <si>
    <t>Uniontown town, Washington</t>
  </si>
  <si>
    <t>1600000US5373360</t>
  </si>
  <si>
    <t>University Place city, Washington</t>
  </si>
  <si>
    <t>1600000US5373465</t>
  </si>
  <si>
    <t>Upper Elochoman CDP, Washington</t>
  </si>
  <si>
    <t>1600000US5373580</t>
  </si>
  <si>
    <t>Vader city, Washington</t>
  </si>
  <si>
    <t>1600000US5373780</t>
  </si>
  <si>
    <t>Valley CDP, Washington</t>
  </si>
  <si>
    <t>1600000US5373885</t>
  </si>
  <si>
    <t>Vancouver city, Washington</t>
  </si>
  <si>
    <t>1600000US5374060</t>
  </si>
  <si>
    <t>Vantage CDP, Washington</t>
  </si>
  <si>
    <t>1600000US5374200</t>
  </si>
  <si>
    <t>Vashon CDP, Washington</t>
  </si>
  <si>
    <t>1600000US5374305</t>
  </si>
  <si>
    <t>Vaughn CDP, Washington</t>
  </si>
  <si>
    <t>1600000US5374445</t>
  </si>
  <si>
    <t>Venersborg CDP, Washington</t>
  </si>
  <si>
    <t>1600000US5374585</t>
  </si>
  <si>
    <t>Verlot CDP, Washington</t>
  </si>
  <si>
    <t>1600000US5374760</t>
  </si>
  <si>
    <t>Waitsburg city, Washington</t>
  </si>
  <si>
    <t>1600000US5375565</t>
  </si>
  <si>
    <t>Walla Walla city, Washington</t>
  </si>
  <si>
    <t>1600000US5375775</t>
  </si>
  <si>
    <t>Walla Walla East CDP, Washington</t>
  </si>
  <si>
    <t>1600000US5375810</t>
  </si>
  <si>
    <t>Waller CDP, Washington</t>
  </si>
  <si>
    <t>1600000US5375905</t>
  </si>
  <si>
    <t>Wallula CDP, Washington</t>
  </si>
  <si>
    <t>1600000US5375985</t>
  </si>
  <si>
    <t>Wapato city, Washington</t>
  </si>
  <si>
    <t>1600000US5376125</t>
  </si>
  <si>
    <t>Warden city, Washington</t>
  </si>
  <si>
    <t>1600000US5376160</t>
  </si>
  <si>
    <t>Warm Beach CDP, Washington</t>
  </si>
  <si>
    <t>1600000US5376195</t>
  </si>
  <si>
    <t>Washougal city, Washington</t>
  </si>
  <si>
    <t>1600000US5376405</t>
  </si>
  <si>
    <t>Washtucna town, Washington</t>
  </si>
  <si>
    <t>1600000US5376440</t>
  </si>
  <si>
    <t>Waterville town, Washington</t>
  </si>
  <si>
    <t>1600000US5376510</t>
  </si>
  <si>
    <t>Wauna CDP, Washington</t>
  </si>
  <si>
    <t>1600000US5376615</t>
  </si>
  <si>
    <t>Waverly town, Washington</t>
  </si>
  <si>
    <t>1600000US5376720</t>
  </si>
  <si>
    <t>Wenatchee city, Washington</t>
  </si>
  <si>
    <t>1600000US5377105</t>
  </si>
  <si>
    <t>West Clarkston-Highland CDP, Washington</t>
  </si>
  <si>
    <t>1600000US5377297</t>
  </si>
  <si>
    <t>West Pasco CDP, Washington</t>
  </si>
  <si>
    <t>1600000US5377612</t>
  </si>
  <si>
    <t>Westport city, Washington</t>
  </si>
  <si>
    <t>1600000US5377630</t>
  </si>
  <si>
    <t>West Richland city, Washington</t>
  </si>
  <si>
    <t>1600000US5377665</t>
  </si>
  <si>
    <t>Wheeler CDP, Washington</t>
  </si>
  <si>
    <t>1600000US5378050</t>
  </si>
  <si>
    <t>Whidbey Island Station CDP, Washington</t>
  </si>
  <si>
    <t>1600000US5378155</t>
  </si>
  <si>
    <t>White Center CDP, Washington</t>
  </si>
  <si>
    <t>1600000US5378225</t>
  </si>
  <si>
    <t>White Salmon city, Washington</t>
  </si>
  <si>
    <t>1600000US5378330</t>
  </si>
  <si>
    <t>White Swan CDP, Washington</t>
  </si>
  <si>
    <t>1600000US5378365</t>
  </si>
  <si>
    <t>Wilbur town, Washington</t>
  </si>
  <si>
    <t>1600000US5378680</t>
  </si>
  <si>
    <t>Wilderness Rim CDP, Washington</t>
  </si>
  <si>
    <t>1600000US5378780</t>
  </si>
  <si>
    <t>Wilkeson town, Washington</t>
  </si>
  <si>
    <t>1600000US5378925</t>
  </si>
  <si>
    <t>Willapa CDP, Washington</t>
  </si>
  <si>
    <t>1600000US5378995</t>
  </si>
  <si>
    <t>Wilson Creek town, Washington</t>
  </si>
  <si>
    <t>1600000US5379135</t>
  </si>
  <si>
    <t>Winlock city, Washington</t>
  </si>
  <si>
    <t>1600000US5379275</t>
  </si>
  <si>
    <t>Winthrop town, Washington</t>
  </si>
  <si>
    <t>1600000US5379380</t>
  </si>
  <si>
    <t>Wishram CDP, Washington</t>
  </si>
  <si>
    <t>1600000US5379485</t>
  </si>
  <si>
    <t>Wollochet CDP, Washington</t>
  </si>
  <si>
    <t>1600000US5379555</t>
  </si>
  <si>
    <t>Woodinville city, Washington</t>
  </si>
  <si>
    <t>1600000US5379590</t>
  </si>
  <si>
    <t>Woodland city, Washington</t>
  </si>
  <si>
    <t>1600000US5379625</t>
  </si>
  <si>
    <t>Woods Creek CDP, Washington</t>
  </si>
  <si>
    <t>1600000US5379825</t>
  </si>
  <si>
    <t>Woodway city, Washington</t>
  </si>
  <si>
    <t>1600000US5379835</t>
  </si>
  <si>
    <t>Yacolt town, Washington</t>
  </si>
  <si>
    <t>1600000US5379975</t>
  </si>
  <si>
    <t>Yakima city, Washington</t>
  </si>
  <si>
    <t>1600000US5380010</t>
  </si>
  <si>
    <t>Yarrow Point town, Washington</t>
  </si>
  <si>
    <t>1600000US5380150</t>
  </si>
  <si>
    <t>Yelm city, Washington</t>
  </si>
  <si>
    <t>1600000US5380220</t>
  </si>
  <si>
    <t>Zillah city, Washington</t>
  </si>
  <si>
    <t>1600000US5380500</t>
  </si>
  <si>
    <t>Base Name</t>
  </si>
  <si>
    <t>GEO_ID_CHAS</t>
  </si>
  <si>
    <t>16000US5300100</t>
  </si>
  <si>
    <t>16000US5300135</t>
  </si>
  <si>
    <t>16000US5300275</t>
  </si>
  <si>
    <t>16000US5300380</t>
  </si>
  <si>
    <t>16000US5300800</t>
  </si>
  <si>
    <t>16000US5300905</t>
  </si>
  <si>
    <t>16000US5301010</t>
  </si>
  <si>
    <t>16000US5301045</t>
  </si>
  <si>
    <t>16000US5301150</t>
  </si>
  <si>
    <t>16000US5301185</t>
  </si>
  <si>
    <t>16000US5301255</t>
  </si>
  <si>
    <t>16000US5301290</t>
  </si>
  <si>
    <t>16000US5301430</t>
  </si>
  <si>
    <t>16000US5301500</t>
  </si>
  <si>
    <t>16000US5301745</t>
  </si>
  <si>
    <t>16000US5301780</t>
  </si>
  <si>
    <t>16000US5301850</t>
  </si>
  <si>
    <t>16000US5301920</t>
  </si>
  <si>
    <t>16000US5301990</t>
  </si>
  <si>
    <t>16000US5302060</t>
  </si>
  <si>
    <t>16000US5302585</t>
  </si>
  <si>
    <t>16000US5302620</t>
  </si>
  <si>
    <t>16000US5302910</t>
  </si>
  <si>
    <t>16000US5303005</t>
  </si>
  <si>
    <t>16000US5303075</t>
  </si>
  <si>
    <t>16000US5303180</t>
  </si>
  <si>
    <t>16000US5303736</t>
  </si>
  <si>
    <t>16000US5304100</t>
  </si>
  <si>
    <t>16000US5304125</t>
  </si>
  <si>
    <t>16000US5304195</t>
  </si>
  <si>
    <t>16000US5304300</t>
  </si>
  <si>
    <t>16000US5304347</t>
  </si>
  <si>
    <t>16000US5304370</t>
  </si>
  <si>
    <t>16000US5304405</t>
  </si>
  <si>
    <t>16000US5304475</t>
  </si>
  <si>
    <t>16000US5304615</t>
  </si>
  <si>
    <t>16000US5304790</t>
  </si>
  <si>
    <t>16000US5304895</t>
  </si>
  <si>
    <t>16000US5305140</t>
  </si>
  <si>
    <t>16000US5305210</t>
  </si>
  <si>
    <t>16000US5305245</t>
  </si>
  <si>
    <t>16000US5305280</t>
  </si>
  <si>
    <t>16000US5305560</t>
  </si>
  <si>
    <t>16000US5305735</t>
  </si>
  <si>
    <t>16000US5305980</t>
  </si>
  <si>
    <t>16000US5306050</t>
  </si>
  <si>
    <t>16000US5306085</t>
  </si>
  <si>
    <t>16000US5306190</t>
  </si>
  <si>
    <t>16000US5306330</t>
  </si>
  <si>
    <t>16000US5306505</t>
  </si>
  <si>
    <t>16000US5306855</t>
  </si>
  <si>
    <t>16000US5307170</t>
  </si>
  <si>
    <t>16000US5307380</t>
  </si>
  <si>
    <t>16000US5307390</t>
  </si>
  <si>
    <t>16000US5307395</t>
  </si>
  <si>
    <t>16000US5307397</t>
  </si>
  <si>
    <t>16000US5307485</t>
  </si>
  <si>
    <t>16000US5307590</t>
  </si>
  <si>
    <t>16000US5307695</t>
  </si>
  <si>
    <t>16000US5307835</t>
  </si>
  <si>
    <t>16000US5307870</t>
  </si>
  <si>
    <t>16000US5307940</t>
  </si>
  <si>
    <t>16000US5308080</t>
  </si>
  <si>
    <t>16000US5308325</t>
  </si>
  <si>
    <t>16000US5308465</t>
  </si>
  <si>
    <t>16000US5308500</t>
  </si>
  <si>
    <t>16000US5308552</t>
  </si>
  <si>
    <t>16000US5308570</t>
  </si>
  <si>
    <t>16000US5308605</t>
  </si>
  <si>
    <t>16000US5308640</t>
  </si>
  <si>
    <t>16000US5308770</t>
  </si>
  <si>
    <t>16000US5308780</t>
  </si>
  <si>
    <t>16000US5308850</t>
  </si>
  <si>
    <t>16000US5308885</t>
  </si>
  <si>
    <t>16000US5308920</t>
  </si>
  <si>
    <t>16000US5309365</t>
  </si>
  <si>
    <t>16000US5309480</t>
  </si>
  <si>
    <t>16000US5309810</t>
  </si>
  <si>
    <t>16000US5309820</t>
  </si>
  <si>
    <t>16000US5309970</t>
  </si>
  <si>
    <t>16000US5310075</t>
  </si>
  <si>
    <t>16000US5310215</t>
  </si>
  <si>
    <t>16000US5310320</t>
  </si>
  <si>
    <t>16000US5310455</t>
  </si>
  <si>
    <t>16000US5310495</t>
  </si>
  <si>
    <t>16000US5310565</t>
  </si>
  <si>
    <t>16000US5310600</t>
  </si>
  <si>
    <t>16000US5310635</t>
  </si>
  <si>
    <t>16000US5310645</t>
  </si>
  <si>
    <t>16000US5311090</t>
  </si>
  <si>
    <t>16000US5311160</t>
  </si>
  <si>
    <t>16000US5311195</t>
  </si>
  <si>
    <t>16000US5311325</t>
  </si>
  <si>
    <t>16000US5311475</t>
  </si>
  <si>
    <t>16000US5311615</t>
  </si>
  <si>
    <t>16000US5311685</t>
  </si>
  <si>
    <t>16000US5311825</t>
  </si>
  <si>
    <t>16000US5312015</t>
  </si>
  <si>
    <t>16000US5312140</t>
  </si>
  <si>
    <t>16000US5312175</t>
  </si>
  <si>
    <t>16000US5312315</t>
  </si>
  <si>
    <t>16000US5312525</t>
  </si>
  <si>
    <t>16000US5312630</t>
  </si>
  <si>
    <t>16000US5312680</t>
  </si>
  <si>
    <t>16000US5312735</t>
  </si>
  <si>
    <t>16000US5312820</t>
  </si>
  <si>
    <t>16000US5312840</t>
  </si>
  <si>
    <t>16000US5312875</t>
  </si>
  <si>
    <t>16000US5312945</t>
  </si>
  <si>
    <t>16000US5313015</t>
  </si>
  <si>
    <t>16000US5313155</t>
  </si>
  <si>
    <t>16000US5313215</t>
  </si>
  <si>
    <t>16000US5313365</t>
  </si>
  <si>
    <t>16000US5313595</t>
  </si>
  <si>
    <t>16000US5313785</t>
  </si>
  <si>
    <t>16000US5313855</t>
  </si>
  <si>
    <t>16000US5313890</t>
  </si>
  <si>
    <t>16000US5314170</t>
  </si>
  <si>
    <t>16000US5314310</t>
  </si>
  <si>
    <t>16000US5314380</t>
  </si>
  <si>
    <t>16000US5314485</t>
  </si>
  <si>
    <t>16000US5314520</t>
  </si>
  <si>
    <t>16000US5314660</t>
  </si>
  <si>
    <t>16000US5314870</t>
  </si>
  <si>
    <t>16000US5314940</t>
  </si>
  <si>
    <t>16000US5315080</t>
  </si>
  <si>
    <t>16000US5315115</t>
  </si>
  <si>
    <t>16000US5315150</t>
  </si>
  <si>
    <t>16000US5315185</t>
  </si>
  <si>
    <t>16000US5315290</t>
  </si>
  <si>
    <t>16000US5315325</t>
  </si>
  <si>
    <t>16000US5315710</t>
  </si>
  <si>
    <t>16000US5315780</t>
  </si>
  <si>
    <t>16000US5316165</t>
  </si>
  <si>
    <t>16000US5316170</t>
  </si>
  <si>
    <t>16000US5316340</t>
  </si>
  <si>
    <t>16000US5316375</t>
  </si>
  <si>
    <t>16000US5316550</t>
  </si>
  <si>
    <t>16000US5316585</t>
  </si>
  <si>
    <t>16000US5316690</t>
  </si>
  <si>
    <t>16000US5316760</t>
  </si>
  <si>
    <t>16000US5316795</t>
  </si>
  <si>
    <t>16000US5316970</t>
  </si>
  <si>
    <t>16000US5317215</t>
  </si>
  <si>
    <t>16000US5317320</t>
  </si>
  <si>
    <t>16000US5317495</t>
  </si>
  <si>
    <t>16000US5317617</t>
  </si>
  <si>
    <t>16000US5317635</t>
  </si>
  <si>
    <t>16000US5317880</t>
  </si>
  <si>
    <t>16000US5318055</t>
  </si>
  <si>
    <t>16000US5318198</t>
  </si>
  <si>
    <t>16000US5318265</t>
  </si>
  <si>
    <t>16000US5318775</t>
  </si>
  <si>
    <t>16000US5318965</t>
  </si>
  <si>
    <t>16000US5319035</t>
  </si>
  <si>
    <t>16000US5319290</t>
  </si>
  <si>
    <t>16000US5319630</t>
  </si>
  <si>
    <t>16000US5319700</t>
  </si>
  <si>
    <t>16000US5319770</t>
  </si>
  <si>
    <t>16000US5319857</t>
  </si>
  <si>
    <t>16000US5320155</t>
  </si>
  <si>
    <t>16000US5320260</t>
  </si>
  <si>
    <t>16000US5320645</t>
  </si>
  <si>
    <t>16000US5320680</t>
  </si>
  <si>
    <t>16000US5320750</t>
  </si>
  <si>
    <t>16000US5320890</t>
  </si>
  <si>
    <t>16000US5321030</t>
  </si>
  <si>
    <t>16000US5321205</t>
  </si>
  <si>
    <t>16000US5321240</t>
  </si>
  <si>
    <t>16000US5321450</t>
  </si>
  <si>
    <t>16000US5321485</t>
  </si>
  <si>
    <t>16000US5321730</t>
  </si>
  <si>
    <t>16000US5321800</t>
  </si>
  <si>
    <t>16000US5322010</t>
  </si>
  <si>
    <t>16000US5322045</t>
  </si>
  <si>
    <t>16000US5322080</t>
  </si>
  <si>
    <t>16000US5322150</t>
  </si>
  <si>
    <t>16000US5322255</t>
  </si>
  <si>
    <t>16000US5322640</t>
  </si>
  <si>
    <t>16000US5322745</t>
  </si>
  <si>
    <t>16000US5322955</t>
  </si>
  <si>
    <t>16000US5322990</t>
  </si>
  <si>
    <t>16000US5323160</t>
  </si>
  <si>
    <t>16000US5323165</t>
  </si>
  <si>
    <t>16000US5323200</t>
  </si>
  <si>
    <t>16000US5323340</t>
  </si>
  <si>
    <t>16000US5323515</t>
  </si>
  <si>
    <t>16000US5323550</t>
  </si>
  <si>
    <t>16000US5323620</t>
  </si>
  <si>
    <t>16000US5323690</t>
  </si>
  <si>
    <t>16000US5323795</t>
  </si>
  <si>
    <t>16000US5323830</t>
  </si>
  <si>
    <t>16000US5323865</t>
  </si>
  <si>
    <t>16000US5323970</t>
  </si>
  <si>
    <t>16000US5324188</t>
  </si>
  <si>
    <t>16000US5324425</t>
  </si>
  <si>
    <t>16000US5324565</t>
  </si>
  <si>
    <t>16000US5324810</t>
  </si>
  <si>
    <t>16000US5324915</t>
  </si>
  <si>
    <t>16000US5325300</t>
  </si>
  <si>
    <t>16000US5325370</t>
  </si>
  <si>
    <t>16000US5325475</t>
  </si>
  <si>
    <t>16000US5325510</t>
  </si>
  <si>
    <t>16000US5325615</t>
  </si>
  <si>
    <t>16000US5326140</t>
  </si>
  <si>
    <t>16000US5326245</t>
  </si>
  <si>
    <t>16000US5326420</t>
  </si>
  <si>
    <t>16000US5326455</t>
  </si>
  <si>
    <t>16000US5326735</t>
  </si>
  <si>
    <t>16000US5326875</t>
  </si>
  <si>
    <t>16000US5326945</t>
  </si>
  <si>
    <t>16000US5327225</t>
  </si>
  <si>
    <t>16000US5327365</t>
  </si>
  <si>
    <t>16000US5327435</t>
  </si>
  <si>
    <t>16000US5327680</t>
  </si>
  <si>
    <t>16000US5327785</t>
  </si>
  <si>
    <t>16000US5327855</t>
  </si>
  <si>
    <t>16000US5327890</t>
  </si>
  <si>
    <t>16000US5327925</t>
  </si>
  <si>
    <t>16000US5327960</t>
  </si>
  <si>
    <t>16000US5327995</t>
  </si>
  <si>
    <t>16000US5328135</t>
  </si>
  <si>
    <t>16000US5328345</t>
  </si>
  <si>
    <t>16000US5328450</t>
  </si>
  <si>
    <t>16000US5328590</t>
  </si>
  <si>
    <t>16000US5328695</t>
  </si>
  <si>
    <t>16000US5329255</t>
  </si>
  <si>
    <t>16000US5329430</t>
  </si>
  <si>
    <t>16000US5329710</t>
  </si>
  <si>
    <t>16000US5329745</t>
  </si>
  <si>
    <t>16000US5329920</t>
  </si>
  <si>
    <t>16000US5330030</t>
  </si>
  <si>
    <t>16000US5330060</t>
  </si>
  <si>
    <t>16000US5330305</t>
  </si>
  <si>
    <t>16000US5330690</t>
  </si>
  <si>
    <t>16000US5330750</t>
  </si>
  <si>
    <t>16000US5331495</t>
  </si>
  <si>
    <t>16000US5331530</t>
  </si>
  <si>
    <t>16000US5331540</t>
  </si>
  <si>
    <t>16000US5331985</t>
  </si>
  <si>
    <t>16000US5332125</t>
  </si>
  <si>
    <t>16000US5332300</t>
  </si>
  <si>
    <t>16000US5332650</t>
  </si>
  <si>
    <t>16000US5332755</t>
  </si>
  <si>
    <t>16000US5333000</t>
  </si>
  <si>
    <t>16000US5333105</t>
  </si>
  <si>
    <t>16000US5333175</t>
  </si>
  <si>
    <t>16000US5333280</t>
  </si>
  <si>
    <t>16000US5333560</t>
  </si>
  <si>
    <t>16000US5333805</t>
  </si>
  <si>
    <t>16000US5333890</t>
  </si>
  <si>
    <t>16000US5334575</t>
  </si>
  <si>
    <t>16000US5334645</t>
  </si>
  <si>
    <t>16000US5334890</t>
  </si>
  <si>
    <t>16000US5334915</t>
  </si>
  <si>
    <t>16000US5334960</t>
  </si>
  <si>
    <t>16000US5335065</t>
  </si>
  <si>
    <t>16000US5335135</t>
  </si>
  <si>
    <t>16000US5335170</t>
  </si>
  <si>
    <t>16000US5335275</t>
  </si>
  <si>
    <t>16000US5335415</t>
  </si>
  <si>
    <t>16000US5335450</t>
  </si>
  <si>
    <t>16000US5335485</t>
  </si>
  <si>
    <t>16000US5335555</t>
  </si>
  <si>
    <t>16000US5335625</t>
  </si>
  <si>
    <t>16000US5335870</t>
  </si>
  <si>
    <t>16000US5335940</t>
  </si>
  <si>
    <t>16000US5336045</t>
  </si>
  <si>
    <t>16000US5336115</t>
  </si>
  <si>
    <t>16000US5336395</t>
  </si>
  <si>
    <t>16000US5336710</t>
  </si>
  <si>
    <t>16000US5336745</t>
  </si>
  <si>
    <t>16000US5336780</t>
  </si>
  <si>
    <t>16000US5336850</t>
  </si>
  <si>
    <t>16000US5336920</t>
  </si>
  <si>
    <t>16000US5337077</t>
  </si>
  <si>
    <t>16000US5337100</t>
  </si>
  <si>
    <t>16000US5337105</t>
  </si>
  <si>
    <t>16000US5337270</t>
  </si>
  <si>
    <t>16000US5337287</t>
  </si>
  <si>
    <t>16000US5337345</t>
  </si>
  <si>
    <t>16000US5337415</t>
  </si>
  <si>
    <t>16000US5337420</t>
  </si>
  <si>
    <t>16000US5337430</t>
  </si>
  <si>
    <t>16000US5337526</t>
  </si>
  <si>
    <t>16000US5337538</t>
  </si>
  <si>
    <t>16000US5337567</t>
  </si>
  <si>
    <t>16000US5337672</t>
  </si>
  <si>
    <t>16000US5337830</t>
  </si>
  <si>
    <t>16000US5337900</t>
  </si>
  <si>
    <t>16000US5337917</t>
  </si>
  <si>
    <t>16000US5337920</t>
  </si>
  <si>
    <t>16000US5337926</t>
  </si>
  <si>
    <t>16000US5338038</t>
  </si>
  <si>
    <t>16000US5338215</t>
  </si>
  <si>
    <t>16000US5338355</t>
  </si>
  <si>
    <t>16000US5338420</t>
  </si>
  <si>
    <t>16000US5338495</t>
  </si>
  <si>
    <t>16000US5338705</t>
  </si>
  <si>
    <t>16000US5338845</t>
  </si>
  <si>
    <t>16000US5338880</t>
  </si>
  <si>
    <t>16000US5339212</t>
  </si>
  <si>
    <t>16000US5339335</t>
  </si>
  <si>
    <t>16000US5339510</t>
  </si>
  <si>
    <t>16000US5339860</t>
  </si>
  <si>
    <t>16000US5339930</t>
  </si>
  <si>
    <t>16000US5340070</t>
  </si>
  <si>
    <t>16000US5340105</t>
  </si>
  <si>
    <t>16000US5340245</t>
  </si>
  <si>
    <t>16000US5340270</t>
  </si>
  <si>
    <t>16000US5340350</t>
  </si>
  <si>
    <t>16000US5340385</t>
  </si>
  <si>
    <t>16000US5340570</t>
  </si>
  <si>
    <t>16000US5340735</t>
  </si>
  <si>
    <t>16000US5340770</t>
  </si>
  <si>
    <t>16000US5340805</t>
  </si>
  <si>
    <t>16000US5340840</t>
  </si>
  <si>
    <t>16000US5340980</t>
  </si>
  <si>
    <t>16000US5341155</t>
  </si>
  <si>
    <t>16000US5341225</t>
  </si>
  <si>
    <t>16000US5341470</t>
  </si>
  <si>
    <t>16000US5341645</t>
  </si>
  <si>
    <t>16000US5341785</t>
  </si>
  <si>
    <t>16000US5342275</t>
  </si>
  <si>
    <t>16000US5342310</t>
  </si>
  <si>
    <t>16000US5342345</t>
  </si>
  <si>
    <t>16000US5342380</t>
  </si>
  <si>
    <t>16000US5342415</t>
  </si>
  <si>
    <t>16000US5342450</t>
  </si>
  <si>
    <t>16000US5342800</t>
  </si>
  <si>
    <t>16000US5342835</t>
  </si>
  <si>
    <t>16000US5343010</t>
  </si>
  <si>
    <t>16000US5343062</t>
  </si>
  <si>
    <t>16000US5343150</t>
  </si>
  <si>
    <t>16000US5343255</t>
  </si>
  <si>
    <t>16000US5343325</t>
  </si>
  <si>
    <t>16000US5343395</t>
  </si>
  <si>
    <t>16000US5343491</t>
  </si>
  <si>
    <t>16000US5343640</t>
  </si>
  <si>
    <t>16000US5343762</t>
  </si>
  <si>
    <t>16000US5343815</t>
  </si>
  <si>
    <t>16000US5343885</t>
  </si>
  <si>
    <t>16000US5343955</t>
  </si>
  <si>
    <t>16000US5344165</t>
  </si>
  <si>
    <t>16000US5344260</t>
  </si>
  <si>
    <t>16000US5344480</t>
  </si>
  <si>
    <t>16000US5344585</t>
  </si>
  <si>
    <t>16000US5344620</t>
  </si>
  <si>
    <t>16000US5344690</t>
  </si>
  <si>
    <t>16000US5344725</t>
  </si>
  <si>
    <t>16000US5345005</t>
  </si>
  <si>
    <t>16000US5345180</t>
  </si>
  <si>
    <t>16000US5345285</t>
  </si>
  <si>
    <t>16000US5345320</t>
  </si>
  <si>
    <t>16000US5345355</t>
  </si>
  <si>
    <t>16000US5345495</t>
  </si>
  <si>
    <t>16000US5345865</t>
  </si>
  <si>
    <t>16000US5345870</t>
  </si>
  <si>
    <t>16000US5345985</t>
  </si>
  <si>
    <t>16000US5346020</t>
  </si>
  <si>
    <t>16000US5346090</t>
  </si>
  <si>
    <t>16000US5346125</t>
  </si>
  <si>
    <t>16000US5346215</t>
  </si>
  <si>
    <t>16000US5346405</t>
  </si>
  <si>
    <t>16000US5346685</t>
  </si>
  <si>
    <t>16000US5346725</t>
  </si>
  <si>
    <t>16000US5346895</t>
  </si>
  <si>
    <t>16000US5347175</t>
  </si>
  <si>
    <t>16000US5347245</t>
  </si>
  <si>
    <t>16000US5347280</t>
  </si>
  <si>
    <t>16000US5347315</t>
  </si>
  <si>
    <t>16000US5347490</t>
  </si>
  <si>
    <t>16000US5347560</t>
  </si>
  <si>
    <t>16000US5347630</t>
  </si>
  <si>
    <t>16000US5347665</t>
  </si>
  <si>
    <t>16000US5347735</t>
  </si>
  <si>
    <t>16000US5347805</t>
  </si>
  <si>
    <t>16000US5347980</t>
  </si>
  <si>
    <t>16000US5348015</t>
  </si>
  <si>
    <t>16000US5348225</t>
  </si>
  <si>
    <t>16000US5348295</t>
  </si>
  <si>
    <t>16000US5348330</t>
  </si>
  <si>
    <t>16000US5348540</t>
  </si>
  <si>
    <t>16000US5348550</t>
  </si>
  <si>
    <t>16000US5348645</t>
  </si>
  <si>
    <t>16000US5348820</t>
  </si>
  <si>
    <t>16000US5349030</t>
  </si>
  <si>
    <t>16000US5349193</t>
  </si>
  <si>
    <t>16000US5349275</t>
  </si>
  <si>
    <t>16000US5349415</t>
  </si>
  <si>
    <t>16000US5349485</t>
  </si>
  <si>
    <t>16000US5349555</t>
  </si>
  <si>
    <t>16000US5349765</t>
  </si>
  <si>
    <t>16000US5349940</t>
  </si>
  <si>
    <t>16000US5350007</t>
  </si>
  <si>
    <t>16000US5350045</t>
  </si>
  <si>
    <t>16000US5350115</t>
  </si>
  <si>
    <t>16000US5350183</t>
  </si>
  <si>
    <t>16000US5350195</t>
  </si>
  <si>
    <t>16000US5350210</t>
  </si>
  <si>
    <t>16000US5350325</t>
  </si>
  <si>
    <t>16000US5350360</t>
  </si>
  <si>
    <t>16000US5350430</t>
  </si>
  <si>
    <t>16000US5350500</t>
  </si>
  <si>
    <t>16000US5350535</t>
  </si>
  <si>
    <t>16000US5350570</t>
  </si>
  <si>
    <t>16000US5350745</t>
  </si>
  <si>
    <t>16000US5350920</t>
  </si>
  <si>
    <t>16000US5351300</t>
  </si>
  <si>
    <t>16000US5351340</t>
  </si>
  <si>
    <t>16000US5351410</t>
  </si>
  <si>
    <t>16000US5351795</t>
  </si>
  <si>
    <t>16000US5351830</t>
  </si>
  <si>
    <t>16000US5351970</t>
  </si>
  <si>
    <t>16000US5352005</t>
  </si>
  <si>
    <t>16000US5352110</t>
  </si>
  <si>
    <t>16000US5352215</t>
  </si>
  <si>
    <t>16000US5352267</t>
  </si>
  <si>
    <t>16000US5352285</t>
  </si>
  <si>
    <t>16000US5352378</t>
  </si>
  <si>
    <t>16000US5352495</t>
  </si>
  <si>
    <t>16000US5352530</t>
  </si>
  <si>
    <t>16000US5352600</t>
  </si>
  <si>
    <t>16000US5352950</t>
  </si>
  <si>
    <t>16000US5353265</t>
  </si>
  <si>
    <t>16000US5353335</t>
  </si>
  <si>
    <t>16000US5353440</t>
  </si>
  <si>
    <t>16000US5353545</t>
  </si>
  <si>
    <t>16000US5353720</t>
  </si>
  <si>
    <t>16000US5353800</t>
  </si>
  <si>
    <t>16000US5353930</t>
  </si>
  <si>
    <t>16000US5354213</t>
  </si>
  <si>
    <t>16000US5354405</t>
  </si>
  <si>
    <t>16000US5355015</t>
  </si>
  <si>
    <t>16000US5355120</t>
  </si>
  <si>
    <t>16000US5355365</t>
  </si>
  <si>
    <t>16000US5355400</t>
  </si>
  <si>
    <t>16000US5355540</t>
  </si>
  <si>
    <t>16000US5355612</t>
  </si>
  <si>
    <t>16000US5355620</t>
  </si>
  <si>
    <t>16000US5355645</t>
  </si>
  <si>
    <t>16000US5355785</t>
  </si>
  <si>
    <t>16000US5355855</t>
  </si>
  <si>
    <t>16000US5355995</t>
  </si>
  <si>
    <t>16000US5356150</t>
  </si>
  <si>
    <t>16000US5356170</t>
  </si>
  <si>
    <t>16000US5356240</t>
  </si>
  <si>
    <t>16000US5356450</t>
  </si>
  <si>
    <t>16000US5356555</t>
  </si>
  <si>
    <t>16000US5356625</t>
  </si>
  <si>
    <t>16000US5356660</t>
  </si>
  <si>
    <t>16000US5356695</t>
  </si>
  <si>
    <t>16000US5356905</t>
  </si>
  <si>
    <t>16000US5356975</t>
  </si>
  <si>
    <t>16000US5357030</t>
  </si>
  <si>
    <t>16000US5357115</t>
  </si>
  <si>
    <t>16000US5357140</t>
  </si>
  <si>
    <t>16000US5357220</t>
  </si>
  <si>
    <t>16000US5357395</t>
  </si>
  <si>
    <t>16000US5357430</t>
  </si>
  <si>
    <t>16000US5357465</t>
  </si>
  <si>
    <t>16000US5357535</t>
  </si>
  <si>
    <t>16000US5357745</t>
  </si>
  <si>
    <t>16000US5357850</t>
  </si>
  <si>
    <t>16000US5358235</t>
  </si>
  <si>
    <t>16000US5358410</t>
  </si>
  <si>
    <t>16000US5358725</t>
  </si>
  <si>
    <t>16000US5358742</t>
  </si>
  <si>
    <t>16000US5358777</t>
  </si>
  <si>
    <t>16000US5358795</t>
  </si>
  <si>
    <t>16000US5359110</t>
  </si>
  <si>
    <t>16000US5359145</t>
  </si>
  <si>
    <t>16000US5359180</t>
  </si>
  <si>
    <t>16000US5359250</t>
  </si>
  <si>
    <t>16000US5359390</t>
  </si>
  <si>
    <t>16000US5359635</t>
  </si>
  <si>
    <t>16000US5359705</t>
  </si>
  <si>
    <t>16000US5359775</t>
  </si>
  <si>
    <t>16000US5359845</t>
  </si>
  <si>
    <t>16000US5359880</t>
  </si>
  <si>
    <t>16000US5360055</t>
  </si>
  <si>
    <t>16000US5360160</t>
  </si>
  <si>
    <t>16000US5360230</t>
  </si>
  <si>
    <t>16000US5360510</t>
  </si>
  <si>
    <t>16000US5360580</t>
  </si>
  <si>
    <t>16000US5360860</t>
  </si>
  <si>
    <t>16000US5361000</t>
  </si>
  <si>
    <t>16000US5361115</t>
  </si>
  <si>
    <t>16000US5361235</t>
  </si>
  <si>
    <t>16000US5361350</t>
  </si>
  <si>
    <t>16000US5362120</t>
  </si>
  <si>
    <t>16000US5362288</t>
  </si>
  <si>
    <t>16000US5363000</t>
  </si>
  <si>
    <t>16000US5363210</t>
  </si>
  <si>
    <t>16000US5363245</t>
  </si>
  <si>
    <t>16000US5363280</t>
  </si>
  <si>
    <t>16000US5363385</t>
  </si>
  <si>
    <t>16000US5363545</t>
  </si>
  <si>
    <t>16000US5363735</t>
  </si>
  <si>
    <t>16000US5363960</t>
  </si>
  <si>
    <t>16000US5364190</t>
  </si>
  <si>
    <t>16000US5364365</t>
  </si>
  <si>
    <t>16000US5364380</t>
  </si>
  <si>
    <t>16000US5364610</t>
  </si>
  <si>
    <t>16000US5364755</t>
  </si>
  <si>
    <t>16000US5364775</t>
  </si>
  <si>
    <t>16000US5364855</t>
  </si>
  <si>
    <t>16000US5365170</t>
  </si>
  <si>
    <t>16000US5365205</t>
  </si>
  <si>
    <t>16000US5365275</t>
  </si>
  <si>
    <t>16000US5365345</t>
  </si>
  <si>
    <t>16000US5365625</t>
  </si>
  <si>
    <t>16000US5365765</t>
  </si>
  <si>
    <t>16000US5365810</t>
  </si>
  <si>
    <t>16000US5365922</t>
  </si>
  <si>
    <t>16000US5366045</t>
  </si>
  <si>
    <t>16000US5366185</t>
  </si>
  <si>
    <t>16000US5366220</t>
  </si>
  <si>
    <t>16000US5366255</t>
  </si>
  <si>
    <t>16000US5366290</t>
  </si>
  <si>
    <t>16000US5367000</t>
  </si>
  <si>
    <t>16000US5367167</t>
  </si>
  <si>
    <t>16000US5367175</t>
  </si>
  <si>
    <t>16000US5367210</t>
  </si>
  <si>
    <t>16000US5367435</t>
  </si>
  <si>
    <t>16000US5367455</t>
  </si>
  <si>
    <t>16000US5367490</t>
  </si>
  <si>
    <t>16000US5367595</t>
  </si>
  <si>
    <t>16000US5367770</t>
  </si>
  <si>
    <t>16000US5367805</t>
  </si>
  <si>
    <t>16000US5367875</t>
  </si>
  <si>
    <t>16000US5368200</t>
  </si>
  <si>
    <t>16000US5368260</t>
  </si>
  <si>
    <t>16000US5368330</t>
  </si>
  <si>
    <t>16000US5368365</t>
  </si>
  <si>
    <t>16000US5368410</t>
  </si>
  <si>
    <t>16000US5368417</t>
  </si>
  <si>
    <t>16000US5368435</t>
  </si>
  <si>
    <t>16000US5368480</t>
  </si>
  <si>
    <t>16000US5368750</t>
  </si>
  <si>
    <t>16000US5368785</t>
  </si>
  <si>
    <t>16000US5369170</t>
  </si>
  <si>
    <t>16000US5369280</t>
  </si>
  <si>
    <t>16000US5370000</t>
  </si>
  <si>
    <t>16000US5370175</t>
  </si>
  <si>
    <t>16000US5370245</t>
  </si>
  <si>
    <t>16000US5370280</t>
  </si>
  <si>
    <t>16000US5370560</t>
  </si>
  <si>
    <t>16000US5370630</t>
  </si>
  <si>
    <t>16000US5370805</t>
  </si>
  <si>
    <t>16000US5371225</t>
  </si>
  <si>
    <t>16000US5371330</t>
  </si>
  <si>
    <t>16000US5371400</t>
  </si>
  <si>
    <t>16000US5371680</t>
  </si>
  <si>
    <t>16000US5371785</t>
  </si>
  <si>
    <t>16000US5371890</t>
  </si>
  <si>
    <t>16000US5371960</t>
  </si>
  <si>
    <t>16000US5371995</t>
  </si>
  <si>
    <t>16000US5372030</t>
  </si>
  <si>
    <t>16000US5372170</t>
  </si>
  <si>
    <t>16000US5372205</t>
  </si>
  <si>
    <t>16000US5372450</t>
  </si>
  <si>
    <t>16000US5372625</t>
  </si>
  <si>
    <t>16000US5372905</t>
  </si>
  <si>
    <t>16000US5373065</t>
  </si>
  <si>
    <t>16000US5373080</t>
  </si>
  <si>
    <t>16000US5373255</t>
  </si>
  <si>
    <t>16000US5373290</t>
  </si>
  <si>
    <t>16000US5373307</t>
  </si>
  <si>
    <t>16000US5373360</t>
  </si>
  <si>
    <t>16000US5373465</t>
  </si>
  <si>
    <t>16000US5373580</t>
  </si>
  <si>
    <t>16000US5373780</t>
  </si>
  <si>
    <t>16000US5373885</t>
  </si>
  <si>
    <t>16000US5374060</t>
  </si>
  <si>
    <t>16000US5374200</t>
  </si>
  <si>
    <t>16000US5374305</t>
  </si>
  <si>
    <t>16000US5374445</t>
  </si>
  <si>
    <t>16000US5374585</t>
  </si>
  <si>
    <t>16000US5374760</t>
  </si>
  <si>
    <t>16000US5375565</t>
  </si>
  <si>
    <t>16000US5375775</t>
  </si>
  <si>
    <t>16000US5375810</t>
  </si>
  <si>
    <t>16000US5375905</t>
  </si>
  <si>
    <t>16000US5375985</t>
  </si>
  <si>
    <t>16000US5376125</t>
  </si>
  <si>
    <t>16000US5376160</t>
  </si>
  <si>
    <t>16000US5376195</t>
  </si>
  <si>
    <t>16000US5376405</t>
  </si>
  <si>
    <t>16000US5376440</t>
  </si>
  <si>
    <t>16000US5376510</t>
  </si>
  <si>
    <t>16000US5376615</t>
  </si>
  <si>
    <t>16000US5376720</t>
  </si>
  <si>
    <t>16000US5377105</t>
  </si>
  <si>
    <t>16000US5377297</t>
  </si>
  <si>
    <t>16000US5377612</t>
  </si>
  <si>
    <t>16000US5377630</t>
  </si>
  <si>
    <t>16000US5377665</t>
  </si>
  <si>
    <t>16000US5378155</t>
  </si>
  <si>
    <t>16000US5378225</t>
  </si>
  <si>
    <t>16000US5378330</t>
  </si>
  <si>
    <t>16000US5378365</t>
  </si>
  <si>
    <t>16000US5378680</t>
  </si>
  <si>
    <t>16000US5378780</t>
  </si>
  <si>
    <t>16000US5378925</t>
  </si>
  <si>
    <t>16000US5378995</t>
  </si>
  <si>
    <t>16000US5379135</t>
  </si>
  <si>
    <t>16000US5379275</t>
  </si>
  <si>
    <t>16000US5379380</t>
  </si>
  <si>
    <t>16000US5379485</t>
  </si>
  <si>
    <t>16000US5379555</t>
  </si>
  <si>
    <t>16000US5379590</t>
  </si>
  <si>
    <t>16000US5379625</t>
  </si>
  <si>
    <t>16000US5379825</t>
  </si>
  <si>
    <t>16000US5379835</t>
  </si>
  <si>
    <t>16000US5379975</t>
  </si>
  <si>
    <t>16000US5380010</t>
  </si>
  <si>
    <t>16000US5380150</t>
  </si>
  <si>
    <t>16000US5380220</t>
  </si>
  <si>
    <t>16000US5380500</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</si>
  <si>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</si>
  <si>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</si>
  <si>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</si>
  <si>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</si>
  <si>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</si>
  <si>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</si>
  <si>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</si>
  <si>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</si>
  <si>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</si>
  <si>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</si>
  <si>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</si>
  <si>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</si>
  <si>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</si>
  <si>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</si>
  <si>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</si>
  <si>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</si>
  <si>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</si>
  <si>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</si>
  <si>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</si>
  <si>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</si>
  <si>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</si>
  <si>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</si>
  <si>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</si>
  <si>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</si>
  <si>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</si>
  <si>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</si>
  <si>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</si>
  <si>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</si>
  <si>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</si>
  <si>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</si>
  <si>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</si>
  <si>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</si>
  <si>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</si>
  <si>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</si>
  <si>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</si>
  <si>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</si>
  <si>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</si>
  <si>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</si>
  <si>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</si>
  <si>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t>
  </si>
  <si>
    <t>White alone, non-Hispanic</t>
  </si>
  <si>
    <t>Black or African-American alone, non-Hispanic</t>
  </si>
  <si>
    <t>Asian alone, non-Hispanic</t>
  </si>
  <si>
    <t>American Indian or Alaska Native alone, non-Hispanic</t>
  </si>
  <si>
    <t>Pacific Islander alone, non-Hispanic</t>
  </si>
  <si>
    <t>Hispanic, any race</t>
  </si>
  <si>
    <t>Bedrooms (3)</t>
  </si>
  <si>
    <t>1 or fewer bedrooms</t>
  </si>
  <si>
    <t>2 bedrooms</t>
  </si>
  <si>
    <t>3 or more bedrooms</t>
  </si>
  <si>
    <t>Disability Status (5)</t>
  </si>
  <si>
    <t>Household member has a hearing or vision impairment</t>
  </si>
  <si>
    <t>Household member has an ambulatory limitation</t>
  </si>
  <si>
    <t>Household member has a cognitive limitation</t>
  </si>
  <si>
    <t>Household member has a self-care or independent living limitation</t>
  </si>
  <si>
    <t>Household member has none of the above limitations</t>
  </si>
  <si>
    <t>Elderly Status (3)</t>
  </si>
  <si>
    <t>Household contains at least 1 person age 62-74 but no one age 75+ (Elderly household)</t>
  </si>
  <si>
    <t>Household contains at least 1 person age 75+ (Extra-elderly household)</t>
  </si>
  <si>
    <t>Household contains no one age 62+ (Non-elderly household)</t>
  </si>
  <si>
    <t>Family Status (3)</t>
  </si>
  <si>
    <t>1 family household</t>
  </si>
  <si>
    <t>Multi-family household</t>
  </si>
  <si>
    <t>Nonfamily household</t>
  </si>
  <si>
    <t>Household Income (4)</t>
  </si>
  <si>
    <t>Household income is less than or equal to 30% of HUD area median family income</t>
  </si>
  <si>
    <t>Household income is greater than 30% but less than or equal to 50% of HAMFI</t>
  </si>
  <si>
    <t>Household income is greater than 50% but less than or equal to 80% of HAMFI</t>
  </si>
  <si>
    <t>Household income is greater than 80% of HAMFI</t>
  </si>
  <si>
    <t>Household Income (4b)</t>
  </si>
  <si>
    <t>Household income is less than or equal to 50% of HUD area median family income</t>
  </si>
  <si>
    <t>Household income is greater than 80% but less than or equal to 120% of HAMFI</t>
  </si>
  <si>
    <t>Household income is greater than 120% of HAMFI</t>
  </si>
  <si>
    <t>Household Income (5)</t>
  </si>
  <si>
    <t>Household income is greater than 80% but less than or equal to 100% of HAMFI</t>
  </si>
  <si>
    <t>Household income is greater than 100% of HAMFI</t>
  </si>
  <si>
    <t>Household Income (13)</t>
  </si>
  <si>
    <t>Household income is less than or equal to 20% of HUD area median family income</t>
  </si>
  <si>
    <t>Household income is greater than 20% but less than or equal to 30% of HAMFI</t>
  </si>
  <si>
    <t>Household income is greater than 30% but less than or equal to 40% of HAMFI</t>
  </si>
  <si>
    <t>Household income is greater than 40% but less than or equal to 50% of HAMFI</t>
  </si>
  <si>
    <t>Household income is greater than 50% but less than or equal to 60% of HAMFI</t>
  </si>
  <si>
    <t>Household income is greater than 60% but less than or equal to 65% of HAMFI</t>
  </si>
  <si>
    <t>Household income is greater than 65% but less than or equal to 80% of HAMFI</t>
  </si>
  <si>
    <t>Household income is greater than 80% but less than or equal to 95% of HAMFI</t>
  </si>
  <si>
    <t>Household income is greater than 95% but less than or equal to 100% of HAMFI</t>
  </si>
  <si>
    <t>Household income is greater than 100% but less than or equal to 115% of HAMFI</t>
  </si>
  <si>
    <t>Household income is greater than 115% but less than or equal to 120% of HAMFI</t>
  </si>
  <si>
    <t>Household income is greater than 120% but less than or equal to 140% of HAMFI</t>
  </si>
  <si>
    <t>Household income is greater than 140% of HAMFI</t>
  </si>
  <si>
    <t>Household Size (2)</t>
  </si>
  <si>
    <t>4 or fewer persons</t>
  </si>
  <si>
    <t>5 or more persons</t>
  </si>
  <si>
    <t>Household Type (3)</t>
  </si>
  <si>
    <t>Single parent family household</t>
  </si>
  <si>
    <t>Two parent family household</t>
  </si>
  <si>
    <t>Other household</t>
  </si>
  <si>
    <t>Household Type (5)</t>
  </si>
  <si>
    <t>Elderly family households (household contains 2 persons, with either or both age 62 or over)</t>
  </si>
  <si>
    <t>Small family household (2 persons, neither person 62 years or over, or 3 or 4 persons)</t>
  </si>
  <si>
    <t>Large family households (5 or more persons)</t>
  </si>
  <si>
    <t>Elderly nonfamily households (1 or 2 person nonfamily households with either person 62 years or over)</t>
  </si>
  <si>
    <t>Other nonfamily households</t>
  </si>
  <si>
    <t>Housing Cost Burden (3)</t>
  </si>
  <si>
    <t>Cost burden is less than or equal to 30%</t>
  </si>
  <si>
    <t>Cost burden is greater than 30%, less than or equal to 50%</t>
  </si>
  <si>
    <t>Cost burden is greater than 50%</t>
  </si>
  <si>
    <t>Housing Cost Burden (4)</t>
  </si>
  <si>
    <t>Cost burden not computed (no/negative income)</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</si>
  <si>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</si>
  <si>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1 or more of the 4 housing unit problems</t>
  </si>
  <si>
    <t>Has none of the 4 housing problems OR Cost burden cannot be computed, none of the other 3 housing problems</t>
  </si>
  <si>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</si>
  <si>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none of the 4 housing problems</t>
  </si>
  <si>
    <t>Cost burden cannot be computed, none of the above problems</t>
  </si>
  <si>
    <t>Housing Unit Problem Severity (7)</t>
  </si>
  <si>
    <t>Lacks complete plumbing or kitchen facilities</t>
  </si>
  <si>
    <t>With 1.51 or more persons per room, none of the needs above</t>
  </si>
  <si>
    <t>With 1.01 to 1.50 persons per room, none of the needs above</t>
  </si>
  <si>
    <t>Housing cost burden over 50%, none of the needs above</t>
  </si>
  <si>
    <t>Housing cost burden 30.1% to 50%, none of the needs above</t>
  </si>
  <si>
    <t>No housing unit problems</t>
  </si>
  <si>
    <t>Overcrowding (3)</t>
  </si>
  <si>
    <t>1 or fewer persons per room</t>
  </si>
  <si>
    <t>1.01 to 1.50 persons per room</t>
  </si>
  <si>
    <t>1.51 or more persons per room</t>
  </si>
  <si>
    <t>Owner Affordability (4)</t>
  </si>
  <si>
    <t>Value less than or equal to VHUD50</t>
  </si>
  <si>
    <t>Value greater than VHUD50 and less than or equal to VHUD80</t>
  </si>
  <si>
    <t>Value greater than VHUD80 and less than or equal to VHUD100</t>
  </si>
  <si>
    <t>Value greater than VHUD100</t>
  </si>
  <si>
    <t>Presence of Children (2)</t>
  </si>
  <si>
    <t>Household contains 1 or more children age 6 or younger</t>
  </si>
  <si>
    <t>Household contains no children age 6 or younger</t>
  </si>
  <si>
    <t>Race (6) [Defined by race of Householder]</t>
  </si>
  <si>
    <t>Race (7) [Defined by race of Householder]</t>
  </si>
  <si>
    <t>Other (including multiple races, non-Hispanic)</t>
  </si>
  <si>
    <t>Renter Affordability (4)</t>
  </si>
  <si>
    <t>Rent less than or equal to RHUD30</t>
  </si>
  <si>
    <t>Rent greater than RHUD30 and less than or equal to RHUD50</t>
  </si>
  <si>
    <t>Rent greater than RHUD50 and less than or equal to RHUD80</t>
  </si>
  <si>
    <t>Rent greater than RHUD80</t>
  </si>
  <si>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</si>
  <si>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Has 1 or more of the 4 severe housing unit problems</t>
  </si>
  <si>
    <t xml:space="preserve">Has none of the 4 severe housing problems OR Cost burden cannot be computed, none of the above severe housing problems </t>
  </si>
  <si>
    <t>Substandard Housing (2)</t>
  </si>
  <si>
    <t>Has complete plumbing and kitchen facilities</t>
  </si>
  <si>
    <t xml:space="preserve">Tenure (2) </t>
  </si>
  <si>
    <t>Units in Structure (4)</t>
  </si>
  <si>
    <t>One unit in structure</t>
  </si>
  <si>
    <t>2 to 4 units in structure</t>
  </si>
  <si>
    <t>5 or more units in structure</t>
  </si>
  <si>
    <t>Other (mobile homes, etc)</t>
  </si>
  <si>
    <t>Year Structure Built (3)</t>
  </si>
  <si>
    <t>Structure built in 1980 or later</t>
  </si>
  <si>
    <t>Structure built between 1940 and 1979</t>
  </si>
  <si>
    <t xml:space="preserve">Structure built in 1939 or earlier </t>
  </si>
  <si>
    <t>Year Structure Built (5)</t>
  </si>
  <si>
    <t>Structure built in 2000 or later</t>
  </si>
  <si>
    <t>Structure built between 1980 and 1999</t>
  </si>
  <si>
    <t>Structure built between 1960 and 1979</t>
  </si>
  <si>
    <t>Structure built between 1940 and 1959</t>
  </si>
  <si>
    <t>Structure built in 1939 or earlier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</si>
</sst>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tx>
                <c:rich>
                  <a:bodyPr/>
                  <a:lstStyle/>
                  <a:p>
                    <a:fld id="{593467CB-171C-4635-B365-FDADADD98E5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61BF-4A03-B0D0-96B4F0B0A646}"/>
                </c:ext>
              </c:extLst>
            </c:dLbl>
            <c:dLbl>
              <c:idx val="1"/>
              <c:tx>
                <c:rich>
                  <a:bodyPr/>
                  <a:lstStyle/>
                  <a:p>
                    <a:fld id="{6F6CEA08-95E4-4DA7-A465-A8E2A51111F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61BF-4A03-B0D0-96B4F0B0A646}"/>
                </c:ext>
              </c:extLst>
            </c:dLbl>
            <c:dLbl>
              <c:idx val="2"/>
              <c:tx>
                <c:rich>
                  <a:bodyPr/>
                  <a:lstStyle/>
                  <a:p>
                    <a:fld id="{1E71DC95-4AC6-4366-807F-53FF553093A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61BF-4A03-B0D0-96B4F0B0A646}"/>
                </c:ext>
              </c:extLst>
            </c:dLbl>
            <c:dLbl>
              <c:idx val="3"/>
              <c:tx>
                <c:rich>
                  <a:bodyPr/>
                  <a:lstStyle/>
                  <a:p>
                    <a:fld id="{A922A51A-DA07-4131-9104-D45FEC9DE44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61BF-4A03-B0D0-96B4F0B0A646}"/>
                </c:ext>
              </c:extLst>
            </c:dLbl>
            <c:dLbl>
              <c:idx val="4"/>
              <c:tx>
                <c:rich>
                  <a:bodyPr/>
                  <a:lstStyle/>
                  <a:p>
                    <a:fld id="{A222EB91-B049-42CD-B4B3-539D7F5A9DE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3785</c:v>
                </c:pt>
                <c:pt idx="1">
                  <c:v>2951</c:v>
                </c:pt>
                <c:pt idx="2">
                  <c:v>5923</c:v>
                </c:pt>
                <c:pt idx="3">
                  <c:v>3413</c:v>
                </c:pt>
                <c:pt idx="4">
                  <c:v>15911</c:v>
                </c:pt>
              </c:numCache>
            </c:numRef>
          </c:val>
          <c:extLst>
            <c:ext xmlns:c15="http://schemas.microsoft.com/office/drawing/2012/chart" uri="{02D57815-91ED-43cb-92C2-25804820EDAC}">
              <c15:datalabelsRange>
                <c15:f>'Racial Composition'!$AI$26:$AI$30</c15:f>
                <c15:dlblRangeCache>
                  <c:ptCount val="5"/>
                  <c:pt idx="0">
                    <c:v>3,785
(12%)</c:v>
                  </c:pt>
                  <c:pt idx="1">
                    <c:v>2,951
(9%)</c:v>
                  </c:pt>
                  <c:pt idx="2">
                    <c:v>5,923
(19%)</c:v>
                  </c:pt>
                  <c:pt idx="3">
                    <c:v>3,413
(11%)</c:v>
                  </c:pt>
                  <c:pt idx="4">
                    <c:v>15,911
(50%)</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75</c:v>
                </c:pt>
                <c:pt idx="1">
                  <c:v>50</c:v>
                </c:pt>
                <c:pt idx="2">
                  <c:v>0</c:v>
                </c:pt>
                <c:pt idx="3">
                  <c:v>15</c:v>
                </c:pt>
                <c:pt idx="4">
                  <c:v>540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115</c:v>
                </c:pt>
                <c:pt idx="1">
                  <c:v>75</c:v>
                </c:pt>
                <c:pt idx="2">
                  <c:v>105</c:v>
                </c:pt>
                <c:pt idx="3">
                  <c:v>69</c:v>
                </c:pt>
                <c:pt idx="4">
                  <c:v>815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535</c:v>
                </c:pt>
                <c:pt idx="1">
                  <c:v>160</c:v>
                </c:pt>
                <c:pt idx="2">
                  <c:v>555</c:v>
                </c:pt>
                <c:pt idx="3">
                  <c:v>189</c:v>
                </c:pt>
                <c:pt idx="4">
                  <c:v>4020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65</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35</c:v>
                </c:pt>
                <c:pt idx="1">
                  <c:v>645</c:v>
                </c:pt>
                <c:pt idx="2">
                  <c:v>1025</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565</c:v>
                </c:pt>
                <c:pt idx="1">
                  <c:v>1159</c:v>
                </c:pt>
                <c:pt idx="2">
                  <c:v>1425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995</c:v>
                </c:pt>
                <c:pt idx="1">
                  <c:v>2504</c:v>
                </c:pt>
                <c:pt idx="2">
                  <c:v>5240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80</c:v>
                </c:pt>
                <c:pt idx="2">
                  <c:v>25</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140</c:v>
                </c:pt>
                <c:pt idx="2">
                  <c:v>540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105</c:v>
                </c:pt>
                <c:pt idx="1">
                  <c:v>364</c:v>
                </c:pt>
                <c:pt idx="2">
                  <c:v>815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555</c:v>
                </c:pt>
                <c:pt idx="1">
                  <c:v>1439</c:v>
                </c:pt>
                <c:pt idx="2">
                  <c:v>4020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65</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35</c:v>
                </c:pt>
                <c:pt idx="1">
                  <c:v>505</c:v>
                </c:pt>
                <c:pt idx="2">
                  <c:v>485</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460</c:v>
                </c:pt>
                <c:pt idx="1">
                  <c:v>795</c:v>
                </c:pt>
                <c:pt idx="2">
                  <c:v>610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440</c:v>
                </c:pt>
                <c:pt idx="1">
                  <c:v>1065</c:v>
                </c:pt>
                <c:pt idx="2">
                  <c:v>1220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15</c:v>
                </c:pt>
                <c:pt idx="2">
                  <c:v>25</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2.1943573667711599E-2</c:v>
                </c:pt>
                <c:pt idx="1">
                  <c:v>0.14699179580674568</c:v>
                </c:pt>
                <c:pt idx="2">
                  <c:v>0.13285806869734285</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0.35423197492163011</c:v>
                </c:pt>
                <c:pt idx="1">
                  <c:v>0.26412944393801274</c:v>
                </c:pt>
                <c:pt idx="2">
                  <c:v>0.18470511989630589</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0.62382445141065834</c:v>
                </c:pt>
                <c:pt idx="1">
                  <c:v>0.57064721969006382</c:v>
                </c:pt>
                <c:pt idx="2">
                  <c:v>0.67919637070641603</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1.8231540565177756E-2</c:v>
                </c:pt>
                <c:pt idx="2">
                  <c:v>3.2404406999351912E-3</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0.13023255813953488</c:v>
                </c:pt>
                <c:pt idx="1">
                  <c:v>0.45882352941176469</c:v>
                </c:pt>
                <c:pt idx="2">
                  <c:v>2.1943573667711599E-2</c:v>
                </c:pt>
                <c:pt idx="3">
                  <c:v>9.2165898617511524E-2</c:v>
                </c:pt>
                <c:pt idx="4">
                  <c:v>0.14699179580674568</c:v>
                </c:pt>
                <c:pt idx="5">
                  <c:v>0.13285806869734285</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0.22325581395348837</c:v>
                </c:pt>
                <c:pt idx="1">
                  <c:v>0.19411764705882353</c:v>
                </c:pt>
                <c:pt idx="2">
                  <c:v>0.35423197492163011</c:v>
                </c:pt>
                <c:pt idx="3">
                  <c:v>0.21774193548387097</c:v>
                </c:pt>
                <c:pt idx="4">
                  <c:v>0.26412944393801274</c:v>
                </c:pt>
                <c:pt idx="5">
                  <c:v>0.18470511989630589</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0.5720930232558139</c:v>
                </c:pt>
                <c:pt idx="1">
                  <c:v>0.34705882352941175</c:v>
                </c:pt>
                <c:pt idx="2">
                  <c:v>0.62382445141065834</c:v>
                </c:pt>
                <c:pt idx="3">
                  <c:v>0.69009216589861755</c:v>
                </c:pt>
                <c:pt idx="4">
                  <c:v>0.57064721969006382</c:v>
                </c:pt>
                <c:pt idx="5">
                  <c:v>0.67919637070641603</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7.441860465116279E-2</c:v>
                </c:pt>
                <c:pt idx="1">
                  <c:v>0</c:v>
                </c:pt>
                <c:pt idx="2">
                  <c:v>0</c:v>
                </c:pt>
                <c:pt idx="3">
                  <c:v>0</c:v>
                </c:pt>
                <c:pt idx="4">
                  <c:v>1.8231540565177756E-2</c:v>
                </c:pt>
                <c:pt idx="5">
                  <c:v>3.2404406999351912E-3</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2.1943573667711599E-2</c:v>
                </c:pt>
                <c:pt idx="1">
                  <c:v>0.14699179580674568</c:v>
                </c:pt>
                <c:pt idx="2">
                  <c:v>0.13285806869734285</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0.35423197492163011</c:v>
                </c:pt>
                <c:pt idx="1">
                  <c:v>0.26412944393801274</c:v>
                </c:pt>
                <c:pt idx="2">
                  <c:v>0.18470511989630589</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0.62382445141065834</c:v>
                </c:pt>
                <c:pt idx="1">
                  <c:v>0.57064721969006382</c:v>
                </c:pt>
                <c:pt idx="2">
                  <c:v>0.67919637070641603</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1.8231540565177756E-2</c:v>
                </c:pt>
                <c:pt idx="2">
                  <c:v>3.2404406999351912E-3</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3.7433155080213901E-2</c:v>
                </c:pt>
                <c:pt idx="1">
                  <c:v>0.21218487394957983</c:v>
                </c:pt>
                <c:pt idx="2">
                  <c:v>0.20726495726495728</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0.49197860962566847</c:v>
                </c:pt>
                <c:pt idx="1">
                  <c:v>0.33403361344537813</c:v>
                </c:pt>
                <c:pt idx="2">
                  <c:v>0.2606837606837607</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0.47058823529411764</c:v>
                </c:pt>
                <c:pt idx="1">
                  <c:v>0.44747899159663868</c:v>
                </c:pt>
                <c:pt idx="2">
                  <c:v>0.5213675213675214</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6.3025210084033615E-3</c:v>
                </c:pt>
                <c:pt idx="2">
                  <c:v>1.0683760683760684E-2</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0.22457627118644069</c:v>
                </c:pt>
                <c:pt idx="1">
                  <c:v>7.1973827699018542E-2</c:v>
                </c:pt>
                <c:pt idx="3">
                  <c:v>0.22588120663094</c:v>
                </c:pt>
                <c:pt idx="4">
                  <c:v>0.10373726527512243</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0.23305084745762711</c:v>
                </c:pt>
                <c:pt idx="1">
                  <c:v>0.41548527808069791</c:v>
                </c:pt>
                <c:pt idx="3">
                  <c:v>0.15602986293072801</c:v>
                </c:pt>
                <c:pt idx="4">
                  <c:v>0.2016080454652594</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0.26059322033898308</c:v>
                </c:pt>
                <c:pt idx="1">
                  <c:v>0.43075245365321702</c:v>
                </c:pt>
                <c:pt idx="3">
                  <c:v>0.13655575598772829</c:v>
                </c:pt>
                <c:pt idx="4">
                  <c:v>0.30509650891758111</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0.28283898305084748</c:v>
                </c:pt>
                <c:pt idx="1">
                  <c:v>8.1788440567066523E-2</c:v>
                </c:pt>
                <c:pt idx="3">
                  <c:v>0.48153317445060373</c:v>
                </c:pt>
                <c:pt idx="4">
                  <c:v>0.38954508550925804</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-230</c:v>
                </c:pt>
                <c:pt idx="1">
                  <c:v>135</c:v>
                </c:pt>
                <c:pt idx="2">
                  <c:v>110</c:v>
                </c:pt>
                <c:pt idx="3">
                  <c:v>3365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-445</c:v>
                </c:pt>
                <c:pt idx="1">
                  <c:v>190</c:v>
                </c:pt>
                <c:pt idx="2">
                  <c:v>430</c:v>
                </c:pt>
                <c:pt idx="3">
                  <c:v>3935</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52F6E2C1-FBAC-42DE-9F96-0D305309FEE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3978-4E5A-9F75-20EB2A6E0B9F}"/>
                </c:ext>
              </c:extLst>
            </c:dLbl>
            <c:dLbl>
              <c:idx val="1"/>
              <c:tx>
                <c:rich>
                  <a:bodyPr/>
                  <a:lstStyle/>
                  <a:p>
                    <a:fld id="{8B797B5F-5939-4675-9EC5-99256494F92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3978-4E5A-9F75-20EB2A6E0B9F}"/>
                </c:ext>
              </c:extLst>
            </c:dLbl>
            <c:dLbl>
              <c:idx val="2"/>
              <c:tx>
                <c:rich>
                  <a:bodyPr/>
                  <a:lstStyle/>
                  <a:p>
                    <a:fld id="{D281C6C5-A42C-4778-B6F4-8D81494AF35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3978-4E5A-9F75-20EB2A6E0B9F}"/>
                </c:ext>
              </c:extLst>
            </c:dLbl>
            <c:dLbl>
              <c:idx val="3"/>
              <c:tx>
                <c:rich>
                  <a:bodyPr/>
                  <a:lstStyle/>
                  <a:p>
                    <a:fld id="{214B8C72-6650-4A0F-A296-70B430429A6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Affordability'!$AH$78:$AH$81</c:f>
              <c:numCache>
                <c:formatCode>#,##0</c:formatCode>
                <c:ptCount val="4"/>
                <c:pt idx="0">
                  <c:v>673</c:v>
                </c:pt>
                <c:pt idx="1">
                  <c:v>863</c:v>
                </c:pt>
                <c:pt idx="2">
                  <c:v>1103</c:v>
                </c:pt>
                <c:pt idx="3">
                  <c:v>4608</c:v>
                </c:pt>
              </c:numCache>
            </c:numRef>
          </c:val>
          <c:smooth val="0"/>
          <c:extLst>
            <c:ext xmlns:c15="http://schemas.microsoft.com/office/drawing/2012/chart" uri="{02D57815-91ED-43cb-92C2-25804820EDAC}">
              <c15:datalabelsRange>
                <c15:f>'Rental Affordability'!$AI$78:$AI$81</c15:f>
                <c15:dlblRangeCache>
                  <c:ptCount val="4"/>
                  <c:pt idx="0">
                    <c:v>Difference:
-215 units</c:v>
                  </c:pt>
                  <c:pt idx="1">
                    <c:v>Difference:
+55 units</c:v>
                  </c:pt>
                  <c:pt idx="2">
                    <c:v>Difference:
+320 units</c:v>
                  </c:pt>
                  <c:pt idx="3">
                    <c:v>Difference:
+570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Des Moines</c:v>
                </c:pt>
                <c:pt idx="1">
                  <c:v>King County</c:v>
                </c:pt>
              </c:strCache>
            </c:strRef>
          </c:cat>
          <c:val>
            <c:numRef>
              <c:f>('Racial Composition'!$AH$30,'Racial Composition'!$AN$30)</c:f>
              <c:numCache>
                <c:formatCode>0%</c:formatCode>
                <c:ptCount val="2"/>
                <c:pt idx="0">
                  <c:v>0.49748303786386516</c:v>
                </c:pt>
                <c:pt idx="1">
                  <c:v>0.58218595060636458</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Des Moines</c:v>
                </c:pt>
                <c:pt idx="1">
                  <c:v>King County</c:v>
                </c:pt>
              </c:strCache>
            </c:strRef>
          </c:cat>
          <c:val>
            <c:numRef>
              <c:f>('Racial Composition'!$AH$29,'Racial Composition'!$AN$29)</c:f>
              <c:numCache>
                <c:formatCode>0%</c:formatCode>
                <c:ptCount val="2"/>
                <c:pt idx="0">
                  <c:v>0.10671294125003908</c:v>
                </c:pt>
                <c:pt idx="1">
                  <c:v>7.3480583030420696E-2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Des Moines</c:v>
                </c:pt>
                <c:pt idx="1">
                  <c:v>King County</c:v>
                </c:pt>
              </c:strCache>
            </c:strRef>
          </c:cat>
          <c:val>
            <c:numRef>
              <c:f>('Racial Composition'!$AH$28,'Racial Composition'!$AN$28)</c:f>
              <c:numCache>
                <c:formatCode>0%</c:formatCode>
                <c:ptCount val="2"/>
                <c:pt idx="0">
                  <c:v>0.18519213332082668</c:v>
                </c:pt>
                <c:pt idx="1">
                  <c:v>9.8317621425720786E-2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Des Moines</c:v>
                </c:pt>
                <c:pt idx="1">
                  <c:v>King County</c:v>
                </c:pt>
              </c:strCache>
            </c:strRef>
          </c:cat>
          <c:val>
            <c:numRef>
              <c:f>('Racial Composition'!$AH$27,'Racial Composition'!$AN$27)</c:f>
              <c:numCache>
                <c:formatCode>0%</c:formatCode>
                <c:ptCount val="2"/>
                <c:pt idx="0">
                  <c:v>9.2267767251352287E-2</c:v>
                </c:pt>
                <c:pt idx="1">
                  <c:v>6.3623338474758484E-2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Des Moines</c:v>
                </c:pt>
                <c:pt idx="1">
                  <c:v>King County</c:v>
                </c:pt>
              </c:strCache>
            </c:strRef>
          </c:cat>
          <c:val>
            <c:numRef>
              <c:f>('Racial Composition'!$AH$26,'Racial Composition'!$AN$26)</c:f>
              <c:numCache>
                <c:formatCode>0%</c:formatCode>
                <c:ptCount val="2"/>
                <c:pt idx="0">
                  <c:v>0.11834412031391676</c:v>
                </c:pt>
                <c:pt idx="1">
                  <c:v>0.18239250646273544</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1060</c:v>
                </c:pt>
                <c:pt idx="1">
                  <c:v>1100</c:v>
                </c:pt>
                <c:pt idx="2">
                  <c:v>1230</c:v>
                </c:pt>
                <c:pt idx="3">
                  <c:v>1335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330</c:v>
                </c:pt>
                <c:pt idx="1">
                  <c:v>1905</c:v>
                </c:pt>
                <c:pt idx="2">
                  <c:v>1975</c:v>
                </c:pt>
                <c:pt idx="3">
                  <c:v>375</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57539162-1AC3-4CE9-BFB0-CFD02FCDB50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BEBB-458F-ADCD-83EABE360D45}"/>
                </c:ext>
              </c:extLst>
            </c:dLbl>
            <c:dLbl>
              <c:idx val="1"/>
              <c:tx>
                <c:rich>
                  <a:bodyPr/>
                  <a:lstStyle/>
                  <a:p>
                    <a:fld id="{AB70A4CD-6765-4CBE-8CE3-C7D3706A5FF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BEBB-458F-ADCD-83EABE360D45}"/>
                </c:ext>
              </c:extLst>
            </c:dLbl>
            <c:dLbl>
              <c:idx val="2"/>
              <c:tx>
                <c:rich>
                  <a:bodyPr/>
                  <a:lstStyle/>
                  <a:p>
                    <a:fld id="{D15E4E93-F5EB-4A7F-9C96-2AA537F4E94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BEBB-458F-ADCD-83EABE360D45}"/>
                </c:ext>
              </c:extLst>
            </c:dLbl>
            <c:dLbl>
              <c:idx val="3"/>
              <c:tx>
                <c:rich>
                  <a:bodyPr/>
                  <a:lstStyle/>
                  <a:p>
                    <a:fld id="{4B5325DD-E52B-4AC4-B3BC-47A03B73303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Affordability'!$AH$35:$AH$38</c:f>
              <c:numCache>
                <c:formatCode>#,##0</c:formatCode>
                <c:ptCount val="4"/>
                <c:pt idx="0">
                  <c:v>1183</c:v>
                </c:pt>
                <c:pt idx="1">
                  <c:v>2028</c:v>
                </c:pt>
                <c:pt idx="2">
                  <c:v>2098</c:v>
                </c:pt>
                <c:pt idx="3">
                  <c:v>1458</c:v>
                </c:pt>
              </c:numCache>
            </c:numRef>
          </c:val>
          <c:smooth val="0"/>
          <c:extLst>
            <c:ext xmlns:c15="http://schemas.microsoft.com/office/drawing/2012/chart" uri="{02D57815-91ED-43cb-92C2-25804820EDAC}">
              <c15:datalabelsRange>
                <c15:f>'Rental Affordability'!$AI$35:$AI$38</c15:f>
                <c15:dlblRangeCache>
                  <c:ptCount val="4"/>
                  <c:pt idx="0">
                    <c:v>Shortfall:
-730 units</c:v>
                  </c:pt>
                  <c:pt idx="1">
                    <c:v>Surplus: 
+805 units</c:v>
                  </c:pt>
                  <c:pt idx="2">
                    <c:v>Surplus: 
+745 units</c:v>
                  </c:pt>
                  <c:pt idx="3">
                    <c:v>Shortfall:
-960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0.29439252336448596</c:v>
                </c:pt>
                <c:pt idx="1">
                  <c:v>0.35294117647058826</c:v>
                </c:pt>
                <c:pt idx="2">
                  <c:v>8.1761006289308172E-2</c:v>
                </c:pt>
                <c:pt idx="3">
                  <c:v>0</c:v>
                </c:pt>
                <c:pt idx="4">
                  <c:v>0.11875405580791694</c:v>
                </c:pt>
                <c:pt idx="5">
                  <c:v>0.14315181518151815</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0.16355140186915887</c:v>
                </c:pt>
                <c:pt idx="1">
                  <c:v>0.2</c:v>
                </c:pt>
                <c:pt idx="2">
                  <c:v>0.27358490566037735</c:v>
                </c:pt>
                <c:pt idx="3">
                  <c:v>0.17156862745098039</c:v>
                </c:pt>
                <c:pt idx="4">
                  <c:v>0.16547696301103179</c:v>
                </c:pt>
                <c:pt idx="5">
                  <c:v>0.17821782178217821</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3.2710280373831772E-2</c:v>
                </c:pt>
                <c:pt idx="1">
                  <c:v>0.17058823529411765</c:v>
                </c:pt>
                <c:pt idx="2">
                  <c:v>0.26729559748427673</c:v>
                </c:pt>
                <c:pt idx="3">
                  <c:v>0.12254901960784313</c:v>
                </c:pt>
                <c:pt idx="4">
                  <c:v>0.18494484101232966</c:v>
                </c:pt>
                <c:pt idx="5">
                  <c:v>0.19018151815181519</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8.4112149532710276E-2</c:v>
                </c:pt>
                <c:pt idx="1">
                  <c:v>5.8823529411764705E-2</c:v>
                </c:pt>
                <c:pt idx="2">
                  <c:v>7.5471698113207544E-2</c:v>
                </c:pt>
                <c:pt idx="3">
                  <c:v>0.56372549019607843</c:v>
                </c:pt>
                <c:pt idx="4">
                  <c:v>0.12005191434133679</c:v>
                </c:pt>
                <c:pt idx="5">
                  <c:v>0.11386138613861387</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0.42523364485981308</c:v>
                </c:pt>
                <c:pt idx="1">
                  <c:v>0.21764705882352942</c:v>
                </c:pt>
                <c:pt idx="2">
                  <c:v>0.30188679245283018</c:v>
                </c:pt>
                <c:pt idx="3">
                  <c:v>0.14215686274509803</c:v>
                </c:pt>
                <c:pt idx="4">
                  <c:v>0.41077222582738482</c:v>
                </c:pt>
                <c:pt idx="5">
                  <c:v>0.37458745874587457</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315</c:v>
                </c:pt>
                <c:pt idx="2">
                  <c:v>300</c:v>
                </c:pt>
                <c:pt idx="3">
                  <c:v>130</c:v>
                </c:pt>
                <c:pt idx="4">
                  <c:v>0</c:v>
                </c:pt>
                <c:pt idx="5">
                  <c:v>915</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175</c:v>
                </c:pt>
                <c:pt idx="2">
                  <c:v>170</c:v>
                </c:pt>
                <c:pt idx="3">
                  <c:v>435</c:v>
                </c:pt>
                <c:pt idx="4">
                  <c:v>35</c:v>
                </c:pt>
                <c:pt idx="5">
                  <c:v>1275</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59</c:v>
                </c:pt>
                <c:pt idx="1">
                  <c:v>35</c:v>
                </c:pt>
                <c:pt idx="2">
                  <c:v>145</c:v>
                </c:pt>
                <c:pt idx="3">
                  <c:v>425</c:v>
                </c:pt>
                <c:pt idx="4">
                  <c:v>25</c:v>
                </c:pt>
                <c:pt idx="5">
                  <c:v>1425</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90</c:v>
                </c:pt>
                <c:pt idx="2">
                  <c:v>50</c:v>
                </c:pt>
                <c:pt idx="3">
                  <c:v>120</c:v>
                </c:pt>
                <c:pt idx="4">
                  <c:v>115</c:v>
                </c:pt>
                <c:pt idx="5">
                  <c:v>925</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455</c:v>
                </c:pt>
                <c:pt idx="2">
                  <c:v>185</c:v>
                </c:pt>
                <c:pt idx="3">
                  <c:v>480</c:v>
                </c:pt>
                <c:pt idx="4">
                  <c:v>29</c:v>
                </c:pt>
                <c:pt idx="5">
                  <c:v>3165</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8.1761006289308172E-2</c:v>
                </c:pt>
                <c:pt idx="1">
                  <c:v>0.24424778761061947</c:v>
                </c:pt>
                <c:pt idx="2">
                  <c:v>0.11875405580791694</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0.27358490566037735</c:v>
                </c:pt>
                <c:pt idx="1">
                  <c:v>0.15929203539823009</c:v>
                </c:pt>
                <c:pt idx="2">
                  <c:v>0.16547696301103179</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0.26729559748427673</c:v>
                </c:pt>
                <c:pt idx="1">
                  <c:v>0.16106194690265488</c:v>
                </c:pt>
                <c:pt idx="2">
                  <c:v>0.18494484101232966</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7.5471698113207544E-2</c:v>
                </c:pt>
                <c:pt idx="1">
                  <c:v>0.11858407079646018</c:v>
                </c:pt>
                <c:pt idx="2">
                  <c:v>0.12005191434133679</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0.30188679245283018</c:v>
                </c:pt>
                <c:pt idx="1">
                  <c:v>0.31681415929203538</c:v>
                </c:pt>
                <c:pt idx="2">
                  <c:v>0.41077222582738482</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130</c:v>
                </c:pt>
                <c:pt idx="1">
                  <c:v>690</c:v>
                </c:pt>
                <c:pt idx="2">
                  <c:v>915</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435</c:v>
                </c:pt>
                <c:pt idx="1">
                  <c:v>450</c:v>
                </c:pt>
                <c:pt idx="2">
                  <c:v>1275</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425</c:v>
                </c:pt>
                <c:pt idx="1">
                  <c:v>455</c:v>
                </c:pt>
                <c:pt idx="2">
                  <c:v>1425</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120</c:v>
                </c:pt>
                <c:pt idx="1">
                  <c:v>335</c:v>
                </c:pt>
                <c:pt idx="2">
                  <c:v>925</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480</c:v>
                </c:pt>
                <c:pt idx="1">
                  <c:v>895</c:v>
                </c:pt>
                <c:pt idx="2">
                  <c:v>3165</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0.15184859154929578</c:v>
                </c:pt>
                <c:pt idx="2">
                  <c:v>0.14315181518151815</c:v>
                </c:pt>
                <c:pt idx="4">
                  <c:v>0.25914634146341464</c:v>
                </c:pt>
                <c:pt idx="5">
                  <c:v>0.29439252336448596</c:v>
                </c:pt>
                <c:pt idx="7">
                  <c:v>0.32123655913978494</c:v>
                </c:pt>
                <c:pt idx="8">
                  <c:v>0.35294117647058826</c:v>
                </c:pt>
                <c:pt idx="10">
                  <c:v>0.11149825783972125</c:v>
                </c:pt>
                <c:pt idx="11">
                  <c:v>8.1761006289308172E-2</c:v>
                </c:pt>
                <c:pt idx="13">
                  <c:v>0.16203703703703703</c:v>
                </c:pt>
                <c:pt idx="14">
                  <c:v>8.2872928176795577E-2</c:v>
                </c:pt>
                <c:pt idx="16">
                  <c:v>0.12740544127405443</c:v>
                </c:pt>
                <c:pt idx="17">
                  <c:v>0.11875405580791694</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0.14744718309859156</c:v>
                </c:pt>
                <c:pt idx="2">
                  <c:v>0.17821782178217821</c:v>
                </c:pt>
                <c:pt idx="4">
                  <c:v>0.18292682926829268</c:v>
                </c:pt>
                <c:pt idx="5">
                  <c:v>0.16355140186915887</c:v>
                </c:pt>
                <c:pt idx="7">
                  <c:v>4.0322580645161289E-2</c:v>
                </c:pt>
                <c:pt idx="8">
                  <c:v>0.2</c:v>
                </c:pt>
                <c:pt idx="10">
                  <c:v>0.26829268292682928</c:v>
                </c:pt>
                <c:pt idx="11">
                  <c:v>0.27358490566037735</c:v>
                </c:pt>
                <c:pt idx="13">
                  <c:v>0.28549382716049382</c:v>
                </c:pt>
                <c:pt idx="14">
                  <c:v>0.11602209944751381</c:v>
                </c:pt>
                <c:pt idx="16">
                  <c:v>0.11811546118115461</c:v>
                </c:pt>
                <c:pt idx="17">
                  <c:v>0.16547696301103179</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0.18001760563380281</c:v>
                </c:pt>
                <c:pt idx="2">
                  <c:v>0.19018151815181519</c:v>
                </c:pt>
                <c:pt idx="4">
                  <c:v>0.12601626016260162</c:v>
                </c:pt>
                <c:pt idx="5">
                  <c:v>3.2710280373831772E-2</c:v>
                </c:pt>
                <c:pt idx="7">
                  <c:v>0.32930107526881719</c:v>
                </c:pt>
                <c:pt idx="8">
                  <c:v>0.17058823529411765</c:v>
                </c:pt>
                <c:pt idx="10">
                  <c:v>0.25783972125435539</c:v>
                </c:pt>
                <c:pt idx="11">
                  <c:v>0.26729559748427673</c:v>
                </c:pt>
                <c:pt idx="13">
                  <c:v>0.18364197530864199</c:v>
                </c:pt>
                <c:pt idx="14">
                  <c:v>0.30386740331491713</c:v>
                </c:pt>
                <c:pt idx="16">
                  <c:v>0.15726609157266092</c:v>
                </c:pt>
                <c:pt idx="17">
                  <c:v>0.18494484101232966</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0.125</c:v>
                </c:pt>
                <c:pt idx="2">
                  <c:v>0.11386138613861387</c:v>
                </c:pt>
                <c:pt idx="4">
                  <c:v>7.113821138211382E-2</c:v>
                </c:pt>
                <c:pt idx="5">
                  <c:v>8.4112149532710276E-2</c:v>
                </c:pt>
                <c:pt idx="7">
                  <c:v>0.10752688172043011</c:v>
                </c:pt>
                <c:pt idx="8">
                  <c:v>5.8823529411764705E-2</c:v>
                </c:pt>
                <c:pt idx="10">
                  <c:v>0.13240418118466898</c:v>
                </c:pt>
                <c:pt idx="11">
                  <c:v>7.5471698113207544E-2</c:v>
                </c:pt>
                <c:pt idx="13">
                  <c:v>0.14660493827160495</c:v>
                </c:pt>
                <c:pt idx="14">
                  <c:v>0.21546961325966851</c:v>
                </c:pt>
                <c:pt idx="16">
                  <c:v>0.13072329130723293</c:v>
                </c:pt>
                <c:pt idx="17">
                  <c:v>0.12005191434133679</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0.39568661971830987</c:v>
                </c:pt>
                <c:pt idx="2">
                  <c:v>0.37458745874587457</c:v>
                </c:pt>
                <c:pt idx="4">
                  <c:v>0.36077235772357724</c:v>
                </c:pt>
                <c:pt idx="5">
                  <c:v>0.42523364485981308</c:v>
                </c:pt>
                <c:pt idx="7">
                  <c:v>0.20161290322580644</c:v>
                </c:pt>
                <c:pt idx="8">
                  <c:v>0.21764705882352942</c:v>
                </c:pt>
                <c:pt idx="10">
                  <c:v>0.22996515679442509</c:v>
                </c:pt>
                <c:pt idx="11">
                  <c:v>0.30188679245283018</c:v>
                </c:pt>
                <c:pt idx="13">
                  <c:v>0.22222222222222221</c:v>
                </c:pt>
                <c:pt idx="14">
                  <c:v>0.28176795580110497</c:v>
                </c:pt>
                <c:pt idx="16">
                  <c:v>0.46648971466489714</c:v>
                </c:pt>
                <c:pt idx="17">
                  <c:v>0.41077222582738482</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790</c:v>
                </c:pt>
                <c:pt idx="1">
                  <c:v>285</c:v>
                </c:pt>
                <c:pt idx="2">
                  <c:v>660</c:v>
                </c:pt>
                <c:pt idx="3">
                  <c:v>274</c:v>
                </c:pt>
                <c:pt idx="4">
                  <c:v>5375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285</c:v>
                </c:pt>
                <c:pt idx="1">
                  <c:v>560</c:v>
                </c:pt>
                <c:pt idx="2">
                  <c:v>935</c:v>
                </c:pt>
                <c:pt idx="3">
                  <c:v>600</c:v>
                </c:pt>
                <c:pt idx="4">
                  <c:v>2340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660</c:v>
                </c:pt>
                <c:pt idx="1">
                  <c:v>1349</c:v>
                </c:pt>
                <c:pt idx="2">
                  <c:v>5375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935</c:v>
                </c:pt>
                <c:pt idx="1">
                  <c:v>1445</c:v>
                </c:pt>
                <c:pt idx="2">
                  <c:v>2340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0.73488372093023258</c:v>
                </c:pt>
                <c:pt idx="1">
                  <c:v>0.33727810650887574</c:v>
                </c:pt>
                <c:pt idx="2">
                  <c:v>0.41379310344827586</c:v>
                </c:pt>
                <c:pt idx="3">
                  <c:v>0.31350114416475972</c:v>
                </c:pt>
                <c:pt idx="4">
                  <c:v>0.69669475048606611</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0.26511627906976742</c:v>
                </c:pt>
                <c:pt idx="1">
                  <c:v>0.66272189349112431</c:v>
                </c:pt>
                <c:pt idx="2">
                  <c:v>0.58620689655172409</c:v>
                </c:pt>
                <c:pt idx="3">
                  <c:v>0.68649885583524028</c:v>
                </c:pt>
                <c:pt idx="4">
                  <c:v>0.30330524951393389</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0.41379310344827586</c:v>
                </c:pt>
                <c:pt idx="1">
                  <c:v>0.48282032927702218</c:v>
                </c:pt>
                <c:pt idx="2">
                  <c:v>0.69669475048606611</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0.58620689655172409</c:v>
                </c:pt>
                <c:pt idx="1">
                  <c:v>0.51717967072297777</c:v>
                </c:pt>
                <c:pt idx="2">
                  <c:v>0.30330524951393389</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Des Moines</c:v>
                  </c:pt>
                  <c:pt idx="2">
                    <c:v>King County</c:v>
                  </c:pt>
                </c:lvl>
              </c:multiLvlStrCache>
            </c:multiLvlStrRef>
          </c:cat>
          <c:val>
            <c:numRef>
              <c:f>('Racial Composition'!$AG$39:$AH$39,'Racial Composition'!$AM$39:$AN$39)</c:f>
              <c:numCache>
                <c:formatCode>0%</c:formatCode>
                <c:ptCount val="4"/>
                <c:pt idx="0">
                  <c:v>0.54823376200553475</c:v>
                </c:pt>
                <c:pt idx="1">
                  <c:v>0.49748303786386516</c:v>
                </c:pt>
                <c:pt idx="2">
                  <c:v>0.62797518374625327</c:v>
                </c:pt>
                <c:pt idx="3">
                  <c:v>0.58218595060636458</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Des Moines</c:v>
                  </c:pt>
                  <c:pt idx="2">
                    <c:v>King County</c:v>
                  </c:pt>
                </c:lvl>
              </c:multiLvlStrCache>
            </c:multiLvlStrRef>
          </c:cat>
          <c:val>
            <c:numRef>
              <c:f>('Racial Composition'!$AG$38:$AH$38,'Racial Composition'!$AM$38:$AN$38)</c:f>
              <c:numCache>
                <c:formatCode>0%</c:formatCode>
                <c:ptCount val="4"/>
                <c:pt idx="0">
                  <c:v>0.27735634055021979</c:v>
                </c:pt>
                <c:pt idx="1">
                  <c:v>0.3173248288153081</c:v>
                </c:pt>
                <c:pt idx="2">
                  <c:v>0.27924346794045818</c:v>
                </c:pt>
                <c:pt idx="3">
                  <c:v>0.31949642796791461</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Des Moines</c:v>
                  </c:pt>
                  <c:pt idx="2">
                    <c:v>King County</c:v>
                  </c:pt>
                </c:lvl>
              </c:multiLvlStrCache>
            </c:multiLvlStrRef>
          </c:cat>
          <c:val>
            <c:numRef>
              <c:f>('Racial Composition'!$AG$37:$AH$37,'Racial Composition'!$AM$37:$AN$37)</c:f>
              <c:numCache>
                <c:formatCode>0%</c:formatCode>
                <c:ptCount val="4"/>
                <c:pt idx="0">
                  <c:v>0.17440989744424548</c:v>
                </c:pt>
                <c:pt idx="1">
                  <c:v>0.18519213332082668</c:v>
                </c:pt>
                <c:pt idx="2">
                  <c:v>9.2781348313288589E-2</c:v>
                </c:pt>
                <c:pt idx="3">
                  <c:v>9.8317621425720786E-2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tx>
                <c:rich>
                  <a:bodyPr/>
                  <a:lstStyle/>
                  <a:p>
                    <a:fld id="{A120EAAD-815B-4E27-919B-E23619E31B9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7FEF-4360-A6F8-CF7F758D9D48}"/>
                </c:ext>
              </c:extLst>
            </c:dLbl>
            <c:dLbl>
              <c:idx val="1"/>
              <c:tx>
                <c:rich>
                  <a:bodyPr/>
                  <a:lstStyle/>
                  <a:p>
                    <a:fld id="{1D8DFB6F-77AF-46C5-B9D4-834B54FC442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7FEF-4360-A6F8-CF7F758D9D48}"/>
                </c:ext>
              </c:extLst>
            </c:dLbl>
            <c:dLbl>
              <c:idx val="2"/>
              <c:tx>
                <c:rich>
                  <a:bodyPr/>
                  <a:lstStyle/>
                  <a:p>
                    <a:fld id="{6D224621-495C-4F3B-A51F-8AEF432CA58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5923</c:v>
                </c:pt>
                <c:pt idx="1">
                  <c:v>10149</c:v>
                </c:pt>
                <c:pt idx="2">
                  <c:v>15911</c:v>
                </c:pt>
              </c:numCache>
            </c:numRef>
          </c:val>
          <c:extLst>
            <c:ext xmlns:c15="http://schemas.microsoft.com/office/drawing/2012/chart" uri="{02D57815-91ED-43cb-92C2-25804820EDAC}">
              <c15:datalabelsRange>
                <c15:f>'Racial Composition'!$AI$37:$AI$39</c15:f>
                <c15:dlblRangeCache>
                  <c:ptCount val="3"/>
                  <c:pt idx="0">
                    <c:v>5,923
(19%)</c:v>
                  </c:pt>
                  <c:pt idx="1">
                    <c:v>10,149
(32%)</c:v>
                  </c:pt>
                  <c:pt idx="2">
                    <c:v>15,911
(50%)</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Des Moines</c:v>
                </c:pt>
                <c:pt idx="1">
                  <c:v>King County</c:v>
                </c:pt>
              </c:strCache>
            </c:strRef>
          </c:cat>
          <c:val>
            <c:numRef>
              <c:f>('Racial Composition'!$AH$39,'Racial Composition'!$AN$39)</c:f>
              <c:numCache>
                <c:formatCode>0%</c:formatCode>
                <c:ptCount val="2"/>
                <c:pt idx="0">
                  <c:v>0.49748303786386516</c:v>
                </c:pt>
                <c:pt idx="1">
                  <c:v>0.58218595060636458</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Des Moines</c:v>
                </c:pt>
                <c:pt idx="1">
                  <c:v>King County</c:v>
                </c:pt>
              </c:strCache>
            </c:strRef>
          </c:cat>
          <c:val>
            <c:numRef>
              <c:f>('Racial Composition'!$AH$38,'Racial Composition'!$AN$38)</c:f>
              <c:numCache>
                <c:formatCode>0%</c:formatCode>
                <c:ptCount val="2"/>
                <c:pt idx="0">
                  <c:v>0.3173248288153081</c:v>
                </c:pt>
                <c:pt idx="1">
                  <c:v>0.31949642796791461</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Des Moines</c:v>
                </c:pt>
                <c:pt idx="1">
                  <c:v>King County</c:v>
                </c:pt>
              </c:strCache>
            </c:strRef>
          </c:cat>
          <c:val>
            <c:numRef>
              <c:f>('Racial Composition'!$AH$37,'Racial Composition'!$AN$37)</c:f>
              <c:numCache>
                <c:formatCode>0%</c:formatCode>
                <c:ptCount val="2"/>
                <c:pt idx="0">
                  <c:v>0.18519213332082668</c:v>
                </c:pt>
                <c:pt idx="1">
                  <c:v>9.8317621425720786E-2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140</c:v>
                </c:pt>
                <c:pt idx="1">
                  <c:v>390</c:v>
                </c:pt>
                <c:pt idx="2">
                  <c:v>35</c:v>
                </c:pt>
                <c:pt idx="3">
                  <c:v>80</c:v>
                </c:pt>
                <c:pt idx="4">
                  <c:v>1025</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240</c:v>
                </c:pt>
                <c:pt idx="1">
                  <c:v>165</c:v>
                </c:pt>
                <c:pt idx="2">
                  <c:v>565</c:v>
                </c:pt>
                <c:pt idx="3">
                  <c:v>189</c:v>
                </c:pt>
                <c:pt idx="4">
                  <c:v>1425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615</c:v>
                </c:pt>
                <c:pt idx="1">
                  <c:v>295</c:v>
                </c:pt>
                <c:pt idx="2">
                  <c:v>995</c:v>
                </c:pt>
                <c:pt idx="3">
                  <c:v>599</c:v>
                </c:pt>
                <c:pt idx="4">
                  <c:v>5240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80</c:v>
                </c:pt>
                <c:pt idx="1">
                  <c:v>0</c:v>
                </c:pt>
                <c:pt idx="2">
                  <c:v>0</c:v>
                </c:pt>
                <c:pt idx="3">
                  <c:v>0</c:v>
                </c:pt>
                <c:pt idx="4">
                  <c:v>25</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65</c:v>
                </c:pt>
                <c:pt idx="1">
                  <c:v>340</c:v>
                </c:pt>
                <c:pt idx="2">
                  <c:v>35</c:v>
                </c:pt>
                <c:pt idx="3">
                  <c:v>65</c:v>
                </c:pt>
                <c:pt idx="4">
                  <c:v>485</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125</c:v>
                </c:pt>
                <c:pt idx="1">
                  <c:v>90</c:v>
                </c:pt>
                <c:pt idx="2">
                  <c:v>460</c:v>
                </c:pt>
                <c:pt idx="3">
                  <c:v>120</c:v>
                </c:pt>
                <c:pt idx="4">
                  <c:v>610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80</c:v>
                </c:pt>
                <c:pt idx="1">
                  <c:v>135</c:v>
                </c:pt>
                <c:pt idx="2">
                  <c:v>440</c:v>
                </c:pt>
                <c:pt idx="3">
                  <c:v>410</c:v>
                </c:pt>
                <c:pt idx="4">
                  <c:v>1220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15</c:v>
                </c:pt>
                <c:pt idx="1">
                  <c:v>0</c:v>
                </c:pt>
                <c:pt idx="2">
                  <c:v>0</c:v>
                </c:pt>
                <c:pt idx="3">
                  <c:v>0</c:v>
                </c:pt>
                <c:pt idx="4">
                  <c:v>25</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0.13023255813953488</c:v>
                </c:pt>
                <c:pt idx="1">
                  <c:v>0.45882352941176469</c:v>
                </c:pt>
                <c:pt idx="2">
                  <c:v>2.1943573667711599E-2</c:v>
                </c:pt>
                <c:pt idx="3">
                  <c:v>9.2165898617511524E-2</c:v>
                </c:pt>
                <c:pt idx="4">
                  <c:v>0.14699179580674568</c:v>
                </c:pt>
                <c:pt idx="5">
                  <c:v>0.13285806869734285</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0.22325581395348837</c:v>
                </c:pt>
                <c:pt idx="1">
                  <c:v>0.19411764705882353</c:v>
                </c:pt>
                <c:pt idx="2">
                  <c:v>0.35423197492163011</c:v>
                </c:pt>
                <c:pt idx="3">
                  <c:v>0.21774193548387097</c:v>
                </c:pt>
                <c:pt idx="4">
                  <c:v>0.26412944393801274</c:v>
                </c:pt>
                <c:pt idx="5">
                  <c:v>0.18470511989630589</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0.5720930232558139</c:v>
                </c:pt>
                <c:pt idx="1">
                  <c:v>0.34705882352941175</c:v>
                </c:pt>
                <c:pt idx="2">
                  <c:v>0.62382445141065834</c:v>
                </c:pt>
                <c:pt idx="3">
                  <c:v>0.69009216589861755</c:v>
                </c:pt>
                <c:pt idx="4">
                  <c:v>0.57064721969006382</c:v>
                </c:pt>
                <c:pt idx="5">
                  <c:v>0.67919637070641603</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7.441860465116279E-2</c:v>
                </c:pt>
                <c:pt idx="1">
                  <c:v>0</c:v>
                </c:pt>
                <c:pt idx="2">
                  <c:v>0</c:v>
                </c:pt>
                <c:pt idx="3">
                  <c:v>0</c:v>
                </c:pt>
                <c:pt idx="4">
                  <c:v>1.8231540565177756E-2</c:v>
                </c:pt>
                <c:pt idx="5">
                  <c:v>3.2404406999351912E-3</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0.22807017543859648</c:v>
                </c:pt>
                <c:pt idx="1">
                  <c:v>0.6071428571428571</c:v>
                </c:pt>
                <c:pt idx="2">
                  <c:v>3.7433155080213901E-2</c:v>
                </c:pt>
                <c:pt idx="3">
                  <c:v>0.10833333333333334</c:v>
                </c:pt>
                <c:pt idx="4">
                  <c:v>0.21218487394957983</c:v>
                </c:pt>
                <c:pt idx="5">
                  <c:v>0.20726495726495728</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0.43859649122807015</c:v>
                </c:pt>
                <c:pt idx="1">
                  <c:v>0.16071428571428573</c:v>
                </c:pt>
                <c:pt idx="2">
                  <c:v>0.49197860962566847</c:v>
                </c:pt>
                <c:pt idx="3">
                  <c:v>0.2</c:v>
                </c:pt>
                <c:pt idx="4">
                  <c:v>0.33403361344537813</c:v>
                </c:pt>
                <c:pt idx="5">
                  <c:v>0.2606837606837607</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0.2807017543859649</c:v>
                </c:pt>
                <c:pt idx="1">
                  <c:v>0.24107142857142858</c:v>
                </c:pt>
                <c:pt idx="2">
                  <c:v>0.47058823529411764</c:v>
                </c:pt>
                <c:pt idx="3">
                  <c:v>0.68333333333333335</c:v>
                </c:pt>
                <c:pt idx="4">
                  <c:v>0.44747899159663868</c:v>
                </c:pt>
                <c:pt idx="5">
                  <c:v>0.5213675213675214</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5.2631578947368418E-2</c:v>
                </c:pt>
                <c:pt idx="1">
                  <c:v>0</c:v>
                </c:pt>
                <c:pt idx="2">
                  <c:v>0</c:v>
                </c:pt>
                <c:pt idx="3">
                  <c:v>0</c:v>
                </c:pt>
                <c:pt idx="4">
                  <c:v>6.3025210084033615E-3</c:v>
                </c:pt>
                <c:pt idx="5">
                  <c:v>1.0683760683760684E-2</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Des Moines</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King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0</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1</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3</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4</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796</v>
      </c>
      <c r="B2" t="str">
        <f>SUBSTITUTE(SUBSTITUTE(SUBSTITUTE(SUBSTITUTE(SUBSTITUTE(WA_CDPs[[#This Row],[NAME]]," Tribal Community CDP, Washington","")," CDP, Washington","")," city, Washington","")," town, Washington","")," village, Washington","")</f>
        <v>Aberdeen</v>
      </c>
      <c r="C2" t="s">
        <v>797</v>
      </c>
      <c r="D2" t="s">
        <v>2075</v>
      </c>
    </row>
    <row r="3" spans="1:4">
      <c r="A3" t="s">
        <v>798</v>
      </c>
      <c r="B3" t="str">
        <f>SUBSTITUTE(SUBSTITUTE(SUBSTITUTE(SUBSTITUTE(SUBSTITUTE(WA_CDPs[[#This Row],[NAME]]," Tribal Community CDP, Washington","")," CDP, Washington","")," city, Washington","")," town, Washington","")," village, Washington","")</f>
        <v>Aberdeen Gardens</v>
      </c>
      <c r="C3" t="s">
        <v>799</v>
      </c>
      <c r="D3" t="s">
        <v>2076</v>
      </c>
    </row>
    <row r="4" spans="1:4">
      <c r="A4" t="s">
        <v>800</v>
      </c>
      <c r="B4" t="str">
        <f>SUBSTITUTE(SUBSTITUTE(SUBSTITUTE(SUBSTITUTE(SUBSTITUTE(WA_CDPs[[#This Row],[NAME]]," Tribal Community CDP, Washington","")," CDP, Washington","")," city, Washington","")," town, Washington","")," village, Washington","")</f>
        <v>Acme</v>
      </c>
      <c r="C4" t="s">
        <v>801</v>
      </c>
      <c r="D4" t="s">
        <v>2077</v>
      </c>
    </row>
    <row r="5" spans="1:4">
      <c r="A5" t="s">
        <v>802</v>
      </c>
      <c r="B5" t="str">
        <f>SUBSTITUTE(SUBSTITUTE(SUBSTITUTE(SUBSTITUTE(SUBSTITUTE(WA_CDPs[[#This Row],[NAME]]," Tribal Community CDP, Washington","")," CDP, Washington","")," city, Washington","")," town, Washington","")," village, Washington","")</f>
        <v>Addy</v>
      </c>
      <c r="C5" t="s">
        <v>803</v>
      </c>
      <c r="D5" t="s">
        <v>2078</v>
      </c>
    </row>
    <row r="6" spans="1:4">
      <c r="A6" t="s">
        <v>804</v>
      </c>
      <c r="B6" t="str">
        <f>SUBSTITUTE(SUBSTITUTE(SUBSTITUTE(SUBSTITUTE(SUBSTITUTE(WA_CDPs[[#This Row],[NAME]]," Tribal Community CDP, Washington","")," CDP, Washington","")," city, Washington","")," town, Washington","")," village, Washington","")</f>
        <v>Ahtanum</v>
      </c>
      <c r="C6" t="s">
        <v>805</v>
      </c>
      <c r="D6" t="s">
        <v>2079</v>
      </c>
    </row>
    <row r="7" spans="1:4">
      <c r="A7" t="s">
        <v>806</v>
      </c>
      <c r="B7" t="str">
        <f>SUBSTITUTE(SUBSTITUTE(SUBSTITUTE(SUBSTITUTE(SUBSTITUTE(WA_CDPs[[#This Row],[NAME]]," Tribal Community CDP, Washington","")," CDP, Washington","")," city, Washington","")," town, Washington","")," village, Washington","")</f>
        <v>Airway Heights</v>
      </c>
      <c r="C7" t="s">
        <v>807</v>
      </c>
      <c r="D7" t="s">
        <v>2080</v>
      </c>
    </row>
    <row r="8" spans="1:4">
      <c r="A8" t="s">
        <v>808</v>
      </c>
      <c r="B8" t="str">
        <f>SUBSTITUTE(SUBSTITUTE(SUBSTITUTE(SUBSTITUTE(SUBSTITUTE(WA_CDPs[[#This Row],[NAME]]," Tribal Community CDP, Washington","")," CDP, Washington","")," city, Washington","")," town, Washington","")," village, Washington","")</f>
        <v>Albion</v>
      </c>
      <c r="C8" t="s">
        <v>809</v>
      </c>
      <c r="D8" t="s">
        <v>2081</v>
      </c>
    </row>
    <row r="9" spans="1:4">
      <c r="A9" t="s">
        <v>810</v>
      </c>
      <c r="B9" t="str">
        <f>SUBSTITUTE(SUBSTITUTE(SUBSTITUTE(SUBSTITUTE(SUBSTITUTE(WA_CDPs[[#This Row],[NAME]]," Tribal Community CDP, Washington","")," CDP, Washington","")," city, Washington","")," town, Washington","")," village, Washington","")</f>
        <v>Alder</v>
      </c>
      <c r="C9" t="s">
        <v>811</v>
      </c>
      <c r="D9" t="s">
        <v>2082</v>
      </c>
    </row>
    <row r="10" spans="1:4">
      <c r="A10" t="s">
        <v>812</v>
      </c>
      <c r="B10" t="str">
        <f>SUBSTITUTE(SUBSTITUTE(SUBSTITUTE(SUBSTITUTE(SUBSTITUTE(WA_CDPs[[#This Row],[NAME]]," Tribal Community CDP, Washington","")," CDP, Washington","")," city, Washington","")," town, Washington","")," village, Washington","")</f>
        <v>Alderton</v>
      </c>
      <c r="C10" t="s">
        <v>813</v>
      </c>
      <c r="D10" t="s">
        <v>2083</v>
      </c>
    </row>
    <row r="11" spans="1:4">
      <c r="A11" t="s">
        <v>814</v>
      </c>
      <c r="B11" t="str">
        <f>SUBSTITUTE(SUBSTITUTE(SUBSTITUTE(SUBSTITUTE(SUBSTITUTE(WA_CDPs[[#This Row],[NAME]]," Tribal Community CDP, Washington","")," CDP, Washington","")," city, Washington","")," town, Washington","")," village, Washington","")</f>
        <v>Alderwood Manor</v>
      </c>
      <c r="C11" t="s">
        <v>815</v>
      </c>
      <c r="D11" t="s">
        <v>2084</v>
      </c>
    </row>
    <row r="12" spans="1:4">
      <c r="A12" t="s">
        <v>816</v>
      </c>
      <c r="B12" t="str">
        <f>SUBSTITUTE(SUBSTITUTE(SUBSTITUTE(SUBSTITUTE(SUBSTITUTE(WA_CDPs[[#This Row],[NAME]]," Tribal Community CDP, Washington","")," CDP, Washington","")," city, Washington","")," town, Washington","")," village, Washington","")</f>
        <v>Alger</v>
      </c>
      <c r="C12" t="s">
        <v>817</v>
      </c>
      <c r="D12" t="s">
        <v>2085</v>
      </c>
    </row>
    <row r="13" spans="1:4">
      <c r="A13" t="s">
        <v>818</v>
      </c>
      <c r="B13" t="str">
        <f>SUBSTITUTE(SUBSTITUTE(SUBSTITUTE(SUBSTITUTE(SUBSTITUTE(WA_CDPs[[#This Row],[NAME]]," Tribal Community CDP, Washington","")," CDP, Washington","")," city, Washington","")," town, Washington","")," village, Washington","")</f>
        <v>Algona</v>
      </c>
      <c r="C13" t="s">
        <v>819</v>
      </c>
      <c r="D13" t="s">
        <v>2086</v>
      </c>
    </row>
    <row r="14" spans="1:4">
      <c r="A14" t="s">
        <v>820</v>
      </c>
      <c r="B14" t="str">
        <f>SUBSTITUTE(SUBSTITUTE(SUBSTITUTE(SUBSTITUTE(SUBSTITUTE(WA_CDPs[[#This Row],[NAME]]," Tribal Community CDP, Washington","")," CDP, Washington","")," city, Washington","")," town, Washington","")," village, Washington","")</f>
        <v>Allyn</v>
      </c>
      <c r="C14" t="s">
        <v>821</v>
      </c>
      <c r="D14" t="s">
        <v>2087</v>
      </c>
    </row>
    <row r="15" spans="1:4">
      <c r="A15" t="s">
        <v>822</v>
      </c>
      <c r="B15" t="str">
        <f>SUBSTITUTE(SUBSTITUTE(SUBSTITUTE(SUBSTITUTE(SUBSTITUTE(WA_CDPs[[#This Row],[NAME]]," Tribal Community CDP, Washington","")," CDP, Washington","")," city, Washington","")," town, Washington","")," village, Washington","")</f>
        <v>Almira</v>
      </c>
      <c r="C15" t="s">
        <v>823</v>
      </c>
      <c r="D15" t="s">
        <v>2088</v>
      </c>
    </row>
    <row r="16" spans="1:4">
      <c r="A16" t="s">
        <v>824</v>
      </c>
      <c r="B16" t="str">
        <f>SUBSTITUTE(SUBSTITUTE(SUBSTITUTE(SUBSTITUTE(SUBSTITUTE(WA_CDPs[[#This Row],[NAME]]," Tribal Community CDP, Washington","")," CDP, Washington","")," city, Washington","")," town, Washington","")," village, Washington","")</f>
        <v>Altoona</v>
      </c>
      <c r="C16" t="s">
        <v>825</v>
      </c>
      <c r="D16" t="s">
        <v>2089</v>
      </c>
    </row>
    <row r="17" spans="1:4">
      <c r="A17" t="s">
        <v>826</v>
      </c>
      <c r="B17" t="str">
        <f>SUBSTITUTE(SUBSTITUTE(SUBSTITUTE(SUBSTITUTE(SUBSTITUTE(WA_CDPs[[#This Row],[NAME]]," Tribal Community CDP, Washington","")," CDP, Washington","")," city, Washington","")," town, Washington","")," village, Washington","")</f>
        <v>Amanda Park</v>
      </c>
      <c r="C17" t="s">
        <v>827</v>
      </c>
      <c r="D17" t="s">
        <v>2090</v>
      </c>
    </row>
    <row r="18" spans="1:4">
      <c r="A18" t="s">
        <v>828</v>
      </c>
      <c r="B18" t="str">
        <f>SUBSTITUTE(SUBSTITUTE(SUBSTITUTE(SUBSTITUTE(SUBSTITUTE(WA_CDPs[[#This Row],[NAME]]," Tribal Community CDP, Washington","")," CDP, Washington","")," city, Washington","")," town, Washington","")," village, Washington","")</f>
        <v>Amboy</v>
      </c>
      <c r="C18" t="s">
        <v>829</v>
      </c>
      <c r="D18" t="s">
        <v>2091</v>
      </c>
    </row>
    <row r="19" spans="1:4">
      <c r="A19" t="s">
        <v>830</v>
      </c>
      <c r="B19" t="str">
        <f>SUBSTITUTE(SUBSTITUTE(SUBSTITUTE(SUBSTITUTE(SUBSTITUTE(WA_CDPs[[#This Row],[NAME]]," Tribal Community CDP, Washington","")," CDP, Washington","")," city, Washington","")," town, Washington","")," village, Washington","")</f>
        <v>Ames Lake</v>
      </c>
      <c r="C19" t="s">
        <v>831</v>
      </c>
      <c r="D19" t="s">
        <v>2092</v>
      </c>
    </row>
    <row r="20" spans="1:4">
      <c r="A20" t="s">
        <v>832</v>
      </c>
      <c r="B20" t="str">
        <f>SUBSTITUTE(SUBSTITUTE(SUBSTITUTE(SUBSTITUTE(SUBSTITUTE(WA_CDPs[[#This Row],[NAME]]," Tribal Community CDP, Washington","")," CDP, Washington","")," city, Washington","")," town, Washington","")," village, Washington","")</f>
        <v>Anacortes</v>
      </c>
      <c r="C20" t="s">
        <v>833</v>
      </c>
      <c r="D20" t="s">
        <v>2093</v>
      </c>
    </row>
    <row r="21" spans="1:4">
      <c r="A21" t="s">
        <v>834</v>
      </c>
      <c r="B21" t="str">
        <f>SUBSTITUTE(SUBSTITUTE(SUBSTITUTE(SUBSTITUTE(SUBSTITUTE(WA_CDPs[[#This Row],[NAME]]," Tribal Community CDP, Washington","")," CDP, Washington","")," city, Washington","")," town, Washington","")," village, Washington","")</f>
        <v>Anatone</v>
      </c>
      <c r="C21" t="s">
        <v>835</v>
      </c>
      <c r="D21" t="e">
        <v>#N/A</v>
      </c>
    </row>
    <row r="22" spans="1:4">
      <c r="A22" t="s">
        <v>836</v>
      </c>
      <c r="B22" t="str">
        <f>SUBSTITUTE(SUBSTITUTE(SUBSTITUTE(SUBSTITUTE(SUBSTITUTE(WA_CDPs[[#This Row],[NAME]]," Tribal Community CDP, Washington","")," CDP, Washington","")," city, Washington","")," town, Washington","")," village, Washington","")</f>
        <v>Anderson Island</v>
      </c>
      <c r="C22" t="s">
        <v>837</v>
      </c>
      <c r="D22" t="s">
        <v>2094</v>
      </c>
    </row>
    <row r="23" spans="1:4">
      <c r="A23" t="s">
        <v>838</v>
      </c>
      <c r="B23" t="str">
        <f>SUBSTITUTE(SUBSTITUTE(SUBSTITUTE(SUBSTITUTE(SUBSTITUTE(WA_CDPs[[#This Row],[NAME]]," Tribal Community CDP, Washington","")," CDP, Washington","")," city, Washington","")," town, Washington","")," village, Washington","")</f>
        <v>Arlington</v>
      </c>
      <c r="C23" t="s">
        <v>839</v>
      </c>
      <c r="D23" t="s">
        <v>2095</v>
      </c>
    </row>
    <row r="24" spans="1:4">
      <c r="A24" t="s">
        <v>840</v>
      </c>
      <c r="B24" t="str">
        <f>SUBSTITUTE(SUBSTITUTE(SUBSTITUTE(SUBSTITUTE(SUBSTITUTE(WA_CDPs[[#This Row],[NAME]]," Tribal Community CDP, Washington","")," CDP, Washington","")," city, Washington","")," town, Washington","")," village, Washington","")</f>
        <v>Arlington Heights</v>
      </c>
      <c r="C24" t="s">
        <v>841</v>
      </c>
      <c r="D24" t="s">
        <v>2096</v>
      </c>
    </row>
    <row r="25" spans="1:4">
      <c r="A25" t="s">
        <v>842</v>
      </c>
      <c r="B25" t="str">
        <f>SUBSTITUTE(SUBSTITUTE(SUBSTITUTE(SUBSTITUTE(SUBSTITUTE(WA_CDPs[[#This Row],[NAME]]," Tribal Community CDP, Washington","")," CDP, Washington","")," city, Washington","")," town, Washington","")," village, Washington","")</f>
        <v>Artondale</v>
      </c>
      <c r="C25" t="s">
        <v>843</v>
      </c>
      <c r="D25" t="s">
        <v>2097</v>
      </c>
    </row>
    <row r="26" spans="1:4">
      <c r="A26" t="s">
        <v>844</v>
      </c>
      <c r="B26" t="str">
        <f>SUBSTITUTE(SUBSTITUTE(SUBSTITUTE(SUBSTITUTE(SUBSTITUTE(WA_CDPs[[#This Row],[NAME]]," Tribal Community CDP, Washington","")," CDP, Washington","")," city, Washington","")," town, Washington","")," village, Washington","")</f>
        <v>Ashford</v>
      </c>
      <c r="C26" t="s">
        <v>845</v>
      </c>
      <c r="D26" t="s">
        <v>2098</v>
      </c>
    </row>
    <row r="27" spans="1:4">
      <c r="A27" t="s">
        <v>846</v>
      </c>
      <c r="B27" t="str">
        <f>SUBSTITUTE(SUBSTITUTE(SUBSTITUTE(SUBSTITUTE(SUBSTITUTE(WA_CDPs[[#This Row],[NAME]]," Tribal Community CDP, Washington","")," CDP, Washington","")," city, Washington","")," town, Washington","")," village, Washington","")</f>
        <v>Asotin</v>
      </c>
      <c r="C27" t="s">
        <v>847</v>
      </c>
      <c r="D27" t="s">
        <v>2099</v>
      </c>
    </row>
    <row r="28" spans="1:4">
      <c r="A28" t="s">
        <v>848</v>
      </c>
      <c r="B28" t="str">
        <f>SUBSTITUTE(SUBSTITUTE(SUBSTITUTE(SUBSTITUTE(SUBSTITUTE(WA_CDPs[[#This Row],[NAME]]," Tribal Community CDP, Washington","")," CDP, Washington","")," city, Washington","")," town, Washington","")," village, Washington","")</f>
        <v>Auburn</v>
      </c>
      <c r="C28" t="s">
        <v>849</v>
      </c>
      <c r="D28" t="s">
        <v>2100</v>
      </c>
    </row>
    <row r="29" spans="1:4">
      <c r="A29" t="s">
        <v>850</v>
      </c>
      <c r="B29" t="str">
        <f>SUBSTITUTE(SUBSTITUTE(SUBSTITUTE(SUBSTITUTE(SUBSTITUTE(WA_CDPs[[#This Row],[NAME]]," Tribal Community CDP, Washington","")," CDP, Washington","")," city, Washington","")," town, Washington","")," village, Washington","")</f>
        <v>Bainbridge Island</v>
      </c>
      <c r="C29" t="s">
        <v>851</v>
      </c>
      <c r="D29" t="s">
        <v>2101</v>
      </c>
    </row>
    <row r="30" spans="1:4">
      <c r="A30" t="s">
        <v>852</v>
      </c>
      <c r="B30" t="str">
        <f>SUBSTITUTE(SUBSTITUTE(SUBSTITUTE(SUBSTITUTE(SUBSTITUTE(WA_CDPs[[#This Row],[NAME]]," Tribal Community CDP, Washington","")," CDP, Washington","")," city, Washington","")," town, Washington","")," village, Washington","")</f>
        <v>Bangor Base</v>
      </c>
      <c r="C30" t="s">
        <v>853</v>
      </c>
      <c r="D30" t="s">
        <v>2102</v>
      </c>
    </row>
    <row r="31" spans="1:4">
      <c r="A31" t="s">
        <v>854</v>
      </c>
      <c r="B31" t="str">
        <f>SUBSTITUTE(SUBSTITUTE(SUBSTITUTE(SUBSTITUTE(SUBSTITUTE(WA_CDPs[[#This Row],[NAME]]," Tribal Community CDP, Washington","")," CDP, Washington","")," city, Washington","")," town, Washington","")," village, Washington","")</f>
        <v>Banks Lake South</v>
      </c>
      <c r="C31" t="s">
        <v>855</v>
      </c>
      <c r="D31" t="s">
        <v>2103</v>
      </c>
    </row>
    <row r="32" spans="1:4">
      <c r="A32" t="s">
        <v>856</v>
      </c>
      <c r="B32" t="str">
        <f>SUBSTITUTE(SUBSTITUTE(SUBSTITUTE(SUBSTITUTE(SUBSTITUTE(WA_CDPs[[#This Row],[NAME]]," Tribal Community CDP, Washington","")," CDP, Washington","")," city, Washington","")," town, Washington","")," village, Washington","")</f>
        <v>Barberton</v>
      </c>
      <c r="C32" t="s">
        <v>857</v>
      </c>
      <c r="D32" t="s">
        <v>2104</v>
      </c>
    </row>
    <row r="33" spans="1:4">
      <c r="A33" t="s">
        <v>858</v>
      </c>
      <c r="B33" t="str">
        <f>SUBSTITUTE(SUBSTITUTE(SUBSTITUTE(SUBSTITUTE(SUBSTITUTE(WA_CDPs[[#This Row],[NAME]]," Tribal Community CDP, Washington","")," CDP, Washington","")," city, Washington","")," town, Washington","")," village, Washington","")</f>
        <v>Baring</v>
      </c>
      <c r="C33" t="s">
        <v>859</v>
      </c>
      <c r="D33" t="s">
        <v>2105</v>
      </c>
    </row>
    <row r="34" spans="1:4">
      <c r="A34" t="s">
        <v>860</v>
      </c>
      <c r="B34" t="str">
        <f>SUBSTITUTE(SUBSTITUTE(SUBSTITUTE(SUBSTITUTE(SUBSTITUTE(WA_CDPs[[#This Row],[NAME]]," Tribal Community CDP, Washington","")," CDP, Washington","")," city, Washington","")," town, Washington","")," village, Washington","")</f>
        <v>Barney's Junction</v>
      </c>
      <c r="C34" t="s">
        <v>861</v>
      </c>
      <c r="D34" t="s">
        <v>2106</v>
      </c>
    </row>
    <row r="35" spans="1:4">
      <c r="A35" t="s">
        <v>862</v>
      </c>
      <c r="B35" t="str">
        <f>SUBSTITUTE(SUBSTITUTE(SUBSTITUTE(SUBSTITUTE(SUBSTITUTE(WA_CDPs[[#This Row],[NAME]]," Tribal Community CDP, Washington","")," CDP, Washington","")," city, Washington","")," town, Washington","")," village, Washington","")</f>
        <v>Barstow</v>
      </c>
      <c r="C35" t="s">
        <v>863</v>
      </c>
      <c r="D35" t="s">
        <v>2107</v>
      </c>
    </row>
    <row r="36" spans="1:4">
      <c r="A36" t="s">
        <v>864</v>
      </c>
      <c r="B36" t="str">
        <f>SUBSTITUTE(SUBSTITUTE(SUBSTITUTE(SUBSTITUTE(SUBSTITUTE(WA_CDPs[[#This Row],[NAME]]," Tribal Community CDP, Washington","")," CDP, Washington","")," city, Washington","")," town, Washington","")," village, Washington","")</f>
        <v>Basin City</v>
      </c>
      <c r="C36" t="s">
        <v>865</v>
      </c>
      <c r="D36" t="s">
        <v>2108</v>
      </c>
    </row>
    <row r="37" spans="1:4">
      <c r="A37" t="s">
        <v>866</v>
      </c>
      <c r="B37" t="str">
        <f>SUBSTITUTE(SUBSTITUTE(SUBSTITUTE(SUBSTITUTE(SUBSTITUTE(WA_CDPs[[#This Row],[NAME]]," Tribal Community CDP, Washington","")," CDP, Washington","")," city, Washington","")," town, Washington","")," village, Washington","")</f>
        <v>Battle Ground</v>
      </c>
      <c r="C37" t="s">
        <v>867</v>
      </c>
      <c r="D37" t="s">
        <v>2109</v>
      </c>
    </row>
    <row r="38" spans="1:4">
      <c r="A38" t="s">
        <v>868</v>
      </c>
      <c r="B38" t="str">
        <f>SUBSTITUTE(SUBSTITUTE(SUBSTITUTE(SUBSTITUTE(SUBSTITUTE(WA_CDPs[[#This Row],[NAME]]," Tribal Community CDP, Washington","")," CDP, Washington","")," city, Washington","")," town, Washington","")," village, Washington","")</f>
        <v>Bay Center</v>
      </c>
      <c r="C38" t="s">
        <v>869</v>
      </c>
      <c r="D38" t="s">
        <v>2110</v>
      </c>
    </row>
    <row r="39" spans="1:4">
      <c r="A39" t="s">
        <v>870</v>
      </c>
      <c r="B39" t="str">
        <f>SUBSTITUTE(SUBSTITUTE(SUBSTITUTE(SUBSTITUTE(SUBSTITUTE(WA_CDPs[[#This Row],[NAME]]," Tribal Community CDP, Washington","")," CDP, Washington","")," city, Washington","")," town, Washington","")," village, Washington","")</f>
        <v>Bay View</v>
      </c>
      <c r="C39" t="s">
        <v>871</v>
      </c>
      <c r="D39" t="s">
        <v>2111</v>
      </c>
    </row>
    <row r="40" spans="1:4">
      <c r="A40" t="s">
        <v>872</v>
      </c>
      <c r="B40" t="str">
        <f>SUBSTITUTE(SUBSTITUTE(SUBSTITUTE(SUBSTITUTE(SUBSTITUTE(WA_CDPs[[#This Row],[NAME]]," Tribal Community CDP, Washington","")," CDP, Washington","")," city, Washington","")," town, Washington","")," village, Washington","")</f>
        <v>Beacon Hill</v>
      </c>
      <c r="C40" t="s">
        <v>873</v>
      </c>
      <c r="D40" t="e">
        <v>#N/A</v>
      </c>
    </row>
    <row r="41" spans="1:4">
      <c r="A41" t="s">
        <v>874</v>
      </c>
      <c r="B41" t="str">
        <f>SUBSTITUTE(SUBSTITUTE(SUBSTITUTE(SUBSTITUTE(SUBSTITUTE(WA_CDPs[[#This Row],[NAME]]," Tribal Community CDP, Washington","")," CDP, Washington","")," city, Washington","")," town, Washington","")," village, Washington","")</f>
        <v>Beaux Arts Village</v>
      </c>
      <c r="C41" t="s">
        <v>875</v>
      </c>
      <c r="D41" t="s">
        <v>2112</v>
      </c>
    </row>
    <row r="42" spans="1:4">
      <c r="A42" t="s">
        <v>876</v>
      </c>
      <c r="B42" t="str">
        <f>SUBSTITUTE(SUBSTITUTE(SUBSTITUTE(SUBSTITUTE(SUBSTITUTE(WA_CDPs[[#This Row],[NAME]]," Tribal Community CDP, Washington","")," CDP, Washington","")," city, Washington","")," town, Washington","")," village, Washington","")</f>
        <v>Belfair</v>
      </c>
      <c r="C42" t="s">
        <v>877</v>
      </c>
      <c r="D42" t="s">
        <v>2113</v>
      </c>
    </row>
    <row r="43" spans="1:4">
      <c r="A43" t="s">
        <v>7</v>
      </c>
      <c r="B43" t="str">
        <f>SUBSTITUTE(SUBSTITUTE(SUBSTITUTE(SUBSTITUTE(SUBSTITUTE(WA_CDPs[[#This Row],[NAME]]," Tribal Community CDP, Washington","")," CDP, Washington","")," city, Washington","")," town, Washington","")," village, Washington","")</f>
        <v>Bellevue</v>
      </c>
      <c r="C43" t="s">
        <v>878</v>
      </c>
      <c r="D43" t="s">
        <v>2114</v>
      </c>
    </row>
    <row r="44" spans="1:4">
      <c r="A44" t="s">
        <v>879</v>
      </c>
      <c r="B44" t="str">
        <f>SUBSTITUTE(SUBSTITUTE(SUBSTITUTE(SUBSTITUTE(SUBSTITUTE(WA_CDPs[[#This Row],[NAME]]," Tribal Community CDP, Washington","")," CDP, Washington","")," city, Washington","")," town, Washington","")," village, Washington","")</f>
        <v>Bell Hill</v>
      </c>
      <c r="C44" t="s">
        <v>880</v>
      </c>
      <c r="D44" t="s">
        <v>2115</v>
      </c>
    </row>
    <row r="45" spans="1:4">
      <c r="A45" t="s">
        <v>881</v>
      </c>
      <c r="B45" t="str">
        <f>SUBSTITUTE(SUBSTITUTE(SUBSTITUTE(SUBSTITUTE(SUBSTITUTE(WA_CDPs[[#This Row],[NAME]]," Tribal Community CDP, Washington","")," CDP, Washington","")," city, Washington","")," town, Washington","")," village, Washington","")</f>
        <v>Bellingham</v>
      </c>
      <c r="C45" t="s">
        <v>882</v>
      </c>
      <c r="D45" t="s">
        <v>2116</v>
      </c>
    </row>
    <row r="46" spans="1:4">
      <c r="A46" t="s">
        <v>883</v>
      </c>
      <c r="B46" t="str">
        <f>SUBSTITUTE(SUBSTITUTE(SUBSTITUTE(SUBSTITUTE(SUBSTITUTE(WA_CDPs[[#This Row],[NAME]]," Tribal Community CDP, Washington","")," CDP, Washington","")," city, Washington","")," town, Washington","")," village, Washington","")</f>
        <v>Benton City</v>
      </c>
      <c r="C46" t="s">
        <v>884</v>
      </c>
      <c r="D46" t="s">
        <v>2117</v>
      </c>
    </row>
    <row r="47" spans="1:4">
      <c r="A47" t="s">
        <v>885</v>
      </c>
      <c r="B47" t="str">
        <f>SUBSTITUTE(SUBSTITUTE(SUBSTITUTE(SUBSTITUTE(SUBSTITUTE(WA_CDPs[[#This Row],[NAME]]," Tribal Community CDP, Washington","")," CDP, Washington","")," city, Washington","")," town, Washington","")," village, Washington","")</f>
        <v>Bethel</v>
      </c>
      <c r="C47" t="s">
        <v>886</v>
      </c>
      <c r="D47" t="s">
        <v>2118</v>
      </c>
    </row>
    <row r="48" spans="1:4">
      <c r="A48" t="s">
        <v>887</v>
      </c>
      <c r="B48" t="str">
        <f>SUBSTITUTE(SUBSTITUTE(SUBSTITUTE(SUBSTITUTE(SUBSTITUTE(WA_CDPs[[#This Row],[NAME]]," Tribal Community CDP, Washington","")," CDP, Washington","")," city, Washington","")," town, Washington","")," village, Washington","")</f>
        <v>Beverly</v>
      </c>
      <c r="C48" t="s">
        <v>888</v>
      </c>
      <c r="D48" t="e">
        <v>#N/A</v>
      </c>
    </row>
    <row r="49" spans="1:4">
      <c r="A49" t="s">
        <v>889</v>
      </c>
      <c r="B49" t="str">
        <f>SUBSTITUTE(SUBSTITUTE(SUBSTITUTE(SUBSTITUTE(SUBSTITUTE(WA_CDPs[[#This Row],[NAME]]," Tribal Community CDP, Washington","")," CDP, Washington","")," city, Washington","")," town, Washington","")," village, Washington","")</f>
        <v>Bickleton</v>
      </c>
      <c r="C49" t="s">
        <v>890</v>
      </c>
      <c r="D49" t="s">
        <v>2119</v>
      </c>
    </row>
    <row r="50" spans="1:4">
      <c r="A50" t="s">
        <v>891</v>
      </c>
      <c r="B50" t="str">
        <f>SUBSTITUTE(SUBSTITUTE(SUBSTITUTE(SUBSTITUTE(SUBSTITUTE(WA_CDPs[[#This Row],[NAME]]," Tribal Community CDP, Washington","")," CDP, Washington","")," city, Washington","")," town, Washington","")," village, Washington","")</f>
        <v>Big Lake</v>
      </c>
      <c r="C50" t="s">
        <v>892</v>
      </c>
      <c r="D50" t="s">
        <v>2120</v>
      </c>
    </row>
    <row r="51" spans="1:4">
      <c r="A51" t="s">
        <v>893</v>
      </c>
      <c r="B51" t="str">
        <f>SUBSTITUTE(SUBSTITUTE(SUBSTITUTE(SUBSTITUTE(SUBSTITUTE(WA_CDPs[[#This Row],[NAME]]," Tribal Community CDP, Washington","")," CDP, Washington","")," city, Washington","")," town, Washington","")," village, Washington","")</f>
        <v>Bingen</v>
      </c>
      <c r="C51" t="s">
        <v>894</v>
      </c>
      <c r="D51" t="s">
        <v>2121</v>
      </c>
    </row>
    <row r="52" spans="1:4">
      <c r="A52" t="s">
        <v>895</v>
      </c>
      <c r="B52" t="str">
        <f>SUBSTITUTE(SUBSTITUTE(SUBSTITUTE(SUBSTITUTE(SUBSTITUTE(WA_CDPs[[#This Row],[NAME]]," Tribal Community CDP, Washington","")," CDP, Washington","")," city, Washington","")," town, Washington","")," village, Washington","")</f>
        <v>Birch Bay</v>
      </c>
      <c r="C52" t="s">
        <v>896</v>
      </c>
      <c r="D52" t="s">
        <v>2122</v>
      </c>
    </row>
    <row r="53" spans="1:4">
      <c r="A53" t="s">
        <v>897</v>
      </c>
      <c r="B53" t="str">
        <f>SUBSTITUTE(SUBSTITUTE(SUBSTITUTE(SUBSTITUTE(SUBSTITUTE(WA_CDPs[[#This Row],[NAME]]," Tribal Community CDP, Washington","")," CDP, Washington","")," city, Washington","")," town, Washington","")," village, Washington","")</f>
        <v>Black Diamond</v>
      </c>
      <c r="C53" t="s">
        <v>898</v>
      </c>
      <c r="D53" t="s">
        <v>2123</v>
      </c>
    </row>
    <row r="54" spans="1:4">
      <c r="A54" t="s">
        <v>899</v>
      </c>
      <c r="B54" t="str">
        <f>SUBSTITUTE(SUBSTITUTE(SUBSTITUTE(SUBSTITUTE(SUBSTITUTE(WA_CDPs[[#This Row],[NAME]]," Tribal Community CDP, Washington","")," CDP, Washington","")," city, Washington","")," town, Washington","")," village, Washington","")</f>
        <v>Blaine</v>
      </c>
      <c r="C54" t="s">
        <v>900</v>
      </c>
      <c r="D54" t="s">
        <v>2124</v>
      </c>
    </row>
    <row r="55" spans="1:4">
      <c r="A55" t="s">
        <v>901</v>
      </c>
      <c r="B55" t="str">
        <f>SUBSTITUTE(SUBSTITUTE(SUBSTITUTE(SUBSTITUTE(SUBSTITUTE(WA_CDPs[[#This Row],[NAME]]," Tribal Community CDP, Washington","")," CDP, Washington","")," city, Washington","")," town, Washington","")," village, Washington","")</f>
        <v>Blyn</v>
      </c>
      <c r="C55" t="s">
        <v>902</v>
      </c>
      <c r="D55" t="s">
        <v>2125</v>
      </c>
    </row>
    <row r="56" spans="1:4">
      <c r="A56" t="s">
        <v>903</v>
      </c>
      <c r="B56" t="str">
        <f>SUBSTITUTE(SUBSTITUTE(SUBSTITUTE(SUBSTITUTE(SUBSTITUTE(WA_CDPs[[#This Row],[NAME]]," Tribal Community CDP, Washington","")," CDP, Washington","")," city, Washington","")," town, Washington","")," village, Washington","")</f>
        <v>Bonney Lake</v>
      </c>
      <c r="C56" t="s">
        <v>904</v>
      </c>
      <c r="D56" t="s">
        <v>2126</v>
      </c>
    </row>
    <row r="57" spans="1:4">
      <c r="A57" t="s">
        <v>905</v>
      </c>
      <c r="B57" t="str">
        <f>SUBSTITUTE(SUBSTITUTE(SUBSTITUTE(SUBSTITUTE(SUBSTITUTE(WA_CDPs[[#This Row],[NAME]]," Tribal Community CDP, Washington","")," CDP, Washington","")," city, Washington","")," town, Washington","")," village, Washington","")</f>
        <v>Bothell</v>
      </c>
      <c r="C57" t="s">
        <v>906</v>
      </c>
      <c r="D57" t="s">
        <v>2127</v>
      </c>
    </row>
    <row r="58" spans="1:4">
      <c r="A58" t="s">
        <v>907</v>
      </c>
      <c r="B58" t="str">
        <f>SUBSTITUTE(SUBSTITUTE(SUBSTITUTE(SUBSTITUTE(SUBSTITUTE(WA_CDPs[[#This Row],[NAME]]," Tribal Community CDP, Washington","")," CDP, Washington","")," city, Washington","")," town, Washington","")," village, Washington","")</f>
        <v>Bothell East</v>
      </c>
      <c r="C58" t="s">
        <v>908</v>
      </c>
      <c r="D58" t="s">
        <v>2128</v>
      </c>
    </row>
    <row r="59" spans="1:4">
      <c r="A59" t="s">
        <v>909</v>
      </c>
      <c r="B59" t="str">
        <f>SUBSTITUTE(SUBSTITUTE(SUBSTITUTE(SUBSTITUTE(SUBSTITUTE(WA_CDPs[[#This Row],[NAME]]," Tribal Community CDP, Washington","")," CDP, Washington","")," city, Washington","")," town, Washington","")," village, Washington","")</f>
        <v>Bothell West</v>
      </c>
      <c r="C59" t="s">
        <v>910</v>
      </c>
      <c r="D59" t="s">
        <v>2129</v>
      </c>
    </row>
    <row r="60" spans="1:4">
      <c r="A60" t="s">
        <v>911</v>
      </c>
      <c r="B60" t="str">
        <f>SUBSTITUTE(SUBSTITUTE(SUBSTITUTE(SUBSTITUTE(SUBSTITUTE(WA_CDPs[[#This Row],[NAME]]," Tribal Community CDP, Washington","")," CDP, Washington","")," city, Washington","")," town, Washington","")," village, Washington","")</f>
        <v>Boulevard Park</v>
      </c>
      <c r="C60" t="s">
        <v>912</v>
      </c>
      <c r="D60" t="s">
        <v>2130</v>
      </c>
    </row>
    <row r="61" spans="1:4">
      <c r="A61" t="s">
        <v>913</v>
      </c>
      <c r="B61" t="str">
        <f>SUBSTITUTE(SUBSTITUTE(SUBSTITUTE(SUBSTITUTE(SUBSTITUTE(WA_CDPs[[#This Row],[NAME]]," Tribal Community CDP, Washington","")," CDP, Washington","")," city, Washington","")," town, Washington","")," village, Washington","")</f>
        <v>Bow</v>
      </c>
      <c r="C61" t="s">
        <v>914</v>
      </c>
      <c r="D61" t="e">
        <v>#N/A</v>
      </c>
    </row>
    <row r="62" spans="1:4">
      <c r="A62" t="s">
        <v>915</v>
      </c>
      <c r="B62" t="str">
        <f>SUBSTITUTE(SUBSTITUTE(SUBSTITUTE(SUBSTITUTE(SUBSTITUTE(WA_CDPs[[#This Row],[NAME]]," Tribal Community CDP, Washington","")," CDP, Washington","")," city, Washington","")," town, Washington","")," village, Washington","")</f>
        <v>Boyds</v>
      </c>
      <c r="C62" t="s">
        <v>916</v>
      </c>
      <c r="D62" t="s">
        <v>2131</v>
      </c>
    </row>
    <row r="63" spans="1:4">
      <c r="A63" t="s">
        <v>917</v>
      </c>
      <c r="B63" t="str">
        <f>SUBSTITUTE(SUBSTITUTE(SUBSTITUTE(SUBSTITUTE(SUBSTITUTE(WA_CDPs[[#This Row],[NAME]]," Tribal Community CDP, Washington","")," CDP, Washington","")," city, Washington","")," town, Washington","")," village, Washington","")</f>
        <v>Brady</v>
      </c>
      <c r="C63" t="s">
        <v>918</v>
      </c>
      <c r="D63" t="s">
        <v>2132</v>
      </c>
    </row>
    <row r="64" spans="1:4">
      <c r="A64" t="s">
        <v>919</v>
      </c>
      <c r="B64" t="str">
        <f>SUBSTITUTE(SUBSTITUTE(SUBSTITUTE(SUBSTITUTE(SUBSTITUTE(WA_CDPs[[#This Row],[NAME]]," Tribal Community CDP, Washington","")," CDP, Washington","")," city, Washington","")," town, Washington","")," village, Washington","")</f>
        <v>Bremerton</v>
      </c>
      <c r="C64" t="s">
        <v>920</v>
      </c>
      <c r="D64" t="s">
        <v>2133</v>
      </c>
    </row>
    <row r="65" spans="1:4">
      <c r="A65" t="s">
        <v>921</v>
      </c>
      <c r="B65" t="str">
        <f>SUBSTITUTE(SUBSTITUTE(SUBSTITUTE(SUBSTITUTE(SUBSTITUTE(WA_CDPs[[#This Row],[NAME]]," Tribal Community CDP, Washington","")," CDP, Washington","")," city, Washington","")," town, Washington","")," village, Washington","")</f>
        <v>Brewster</v>
      </c>
      <c r="C65" t="s">
        <v>922</v>
      </c>
      <c r="D65" t="s">
        <v>2134</v>
      </c>
    </row>
    <row r="66" spans="1:4">
      <c r="A66" t="s">
        <v>923</v>
      </c>
      <c r="B66" t="str">
        <f>SUBSTITUTE(SUBSTITUTE(SUBSTITUTE(SUBSTITUTE(SUBSTITUTE(WA_CDPs[[#This Row],[NAME]]," Tribal Community CDP, Washington","")," CDP, Washington","")," city, Washington","")," town, Washington","")," village, Washington","")</f>
        <v>Bridgeport</v>
      </c>
      <c r="C66" t="s">
        <v>924</v>
      </c>
      <c r="D66" t="s">
        <v>2135</v>
      </c>
    </row>
    <row r="67" spans="1:4">
      <c r="A67" t="s">
        <v>925</v>
      </c>
      <c r="B67" t="str">
        <f>SUBSTITUTE(SUBSTITUTE(SUBSTITUTE(SUBSTITUTE(SUBSTITUTE(WA_CDPs[[#This Row],[NAME]]," Tribal Community CDP, Washington","")," CDP, Washington","")," city, Washington","")," town, Washington","")," village, Washington","")</f>
        <v>Brier</v>
      </c>
      <c r="C67" t="s">
        <v>926</v>
      </c>
      <c r="D67" t="s">
        <v>2136</v>
      </c>
    </row>
    <row r="68" spans="1:4">
      <c r="A68" t="s">
        <v>927</v>
      </c>
      <c r="B68" t="str">
        <f>SUBSTITUTE(SUBSTITUTE(SUBSTITUTE(SUBSTITUTE(SUBSTITUTE(WA_CDPs[[#This Row],[NAME]]," Tribal Community CDP, Washington","")," CDP, Washington","")," city, Washington","")," town, Washington","")," village, Washington","")</f>
        <v>Brinnon</v>
      </c>
      <c r="C68" t="s">
        <v>928</v>
      </c>
      <c r="D68" t="s">
        <v>2137</v>
      </c>
    </row>
    <row r="69" spans="1:4">
      <c r="A69" t="s">
        <v>929</v>
      </c>
      <c r="B69" t="str">
        <f>SUBSTITUTE(SUBSTITUTE(SUBSTITUTE(SUBSTITUTE(SUBSTITUTE(WA_CDPs[[#This Row],[NAME]]," Tribal Community CDP, Washington","")," CDP, Washington","")," city, Washington","")," town, Washington","")," village, Washington","")</f>
        <v>Browns Point</v>
      </c>
      <c r="C69" t="s">
        <v>930</v>
      </c>
      <c r="D69" t="s">
        <v>2138</v>
      </c>
    </row>
    <row r="70" spans="1:4">
      <c r="A70" t="s">
        <v>931</v>
      </c>
      <c r="B70" t="str">
        <f>SUBSTITUTE(SUBSTITUTE(SUBSTITUTE(SUBSTITUTE(SUBSTITUTE(WA_CDPs[[#This Row],[NAME]]," Tribal Community CDP, Washington","")," CDP, Washington","")," city, Washington","")," town, Washington","")," village, Washington","")</f>
        <v>Brush Prairie</v>
      </c>
      <c r="C70" t="s">
        <v>932</v>
      </c>
      <c r="D70" t="s">
        <v>2139</v>
      </c>
    </row>
    <row r="71" spans="1:4">
      <c r="A71" t="s">
        <v>933</v>
      </c>
      <c r="B71" t="str">
        <f>SUBSTITUTE(SUBSTITUTE(SUBSTITUTE(SUBSTITUTE(SUBSTITUTE(WA_CDPs[[#This Row],[NAME]]," Tribal Community CDP, Washington","")," CDP, Washington","")," city, Washington","")," town, Washington","")," village, Washington","")</f>
        <v>Bryant</v>
      </c>
      <c r="C71" t="s">
        <v>934</v>
      </c>
      <c r="D71" t="s">
        <v>2140</v>
      </c>
    </row>
    <row r="72" spans="1:4">
      <c r="A72" t="s">
        <v>935</v>
      </c>
      <c r="B72" t="str">
        <f>SUBSTITUTE(SUBSTITUTE(SUBSTITUTE(SUBSTITUTE(SUBSTITUTE(WA_CDPs[[#This Row],[NAME]]," Tribal Community CDP, Washington","")," CDP, Washington","")," city, Washington","")," town, Washington","")," village, Washington","")</f>
        <v>Bryn Mawr-Skyway</v>
      </c>
      <c r="C72" t="s">
        <v>936</v>
      </c>
      <c r="D72" t="s">
        <v>2141</v>
      </c>
    </row>
    <row r="73" spans="1:4">
      <c r="A73" t="s">
        <v>937</v>
      </c>
      <c r="B73" t="str">
        <f>SUBSTITUTE(SUBSTITUTE(SUBSTITUTE(SUBSTITUTE(SUBSTITUTE(WA_CDPs[[#This Row],[NAME]]," Tribal Community CDP, Washington","")," CDP, Washington","")," city, Washington","")," town, Washington","")," village, Washington","")</f>
        <v>Buckley</v>
      </c>
      <c r="C73" t="s">
        <v>938</v>
      </c>
      <c r="D73" t="s">
        <v>2142</v>
      </c>
    </row>
    <row r="74" spans="1:4">
      <c r="A74" t="s">
        <v>939</v>
      </c>
      <c r="B74" t="str">
        <f>SUBSTITUTE(SUBSTITUTE(SUBSTITUTE(SUBSTITUTE(SUBSTITUTE(WA_CDPs[[#This Row],[NAME]]," Tribal Community CDP, Washington","")," CDP, Washington","")," city, Washington","")," town, Washington","")," village, Washington","")</f>
        <v>Bucoda</v>
      </c>
      <c r="C74" t="s">
        <v>940</v>
      </c>
      <c r="D74" t="s">
        <v>2143</v>
      </c>
    </row>
    <row r="75" spans="1:4">
      <c r="A75" t="s">
        <v>941</v>
      </c>
      <c r="B75" t="str">
        <f>SUBSTITUTE(SUBSTITUTE(SUBSTITUTE(SUBSTITUTE(SUBSTITUTE(WA_CDPs[[#This Row],[NAME]]," Tribal Community CDP, Washington","")," CDP, Washington","")," city, Washington","")," town, Washington","")," village, Washington","")</f>
        <v>Buena</v>
      </c>
      <c r="C75" t="s">
        <v>942</v>
      </c>
      <c r="D75" t="s">
        <v>2144</v>
      </c>
    </row>
    <row r="76" spans="1:4">
      <c r="A76" t="s">
        <v>943</v>
      </c>
      <c r="B76" t="str">
        <f>SUBSTITUTE(SUBSTITUTE(SUBSTITUTE(SUBSTITUTE(SUBSTITUTE(WA_CDPs[[#This Row],[NAME]]," Tribal Community CDP, Washington","")," CDP, Washington","")," city, Washington","")," town, Washington","")," village, Washington","")</f>
        <v>Bunk Foss</v>
      </c>
      <c r="C76" t="s">
        <v>944</v>
      </c>
      <c r="D76" t="s">
        <v>2145</v>
      </c>
    </row>
    <row r="77" spans="1:4">
      <c r="A77" t="s">
        <v>945</v>
      </c>
      <c r="B77" t="str">
        <f>SUBSTITUTE(SUBSTITUTE(SUBSTITUTE(SUBSTITUTE(SUBSTITUTE(WA_CDPs[[#This Row],[NAME]]," Tribal Community CDP, Washington","")," CDP, Washington","")," city, Washington","")," town, Washington","")," village, Washington","")</f>
        <v>Burbank</v>
      </c>
      <c r="C77" t="s">
        <v>946</v>
      </c>
      <c r="D77" t="s">
        <v>2146</v>
      </c>
    </row>
    <row r="78" spans="1:4">
      <c r="A78" t="s">
        <v>947</v>
      </c>
      <c r="B78" t="str">
        <f>SUBSTITUTE(SUBSTITUTE(SUBSTITUTE(SUBSTITUTE(SUBSTITUTE(WA_CDPs[[#This Row],[NAME]]," Tribal Community CDP, Washington","")," CDP, Washington","")," city, Washington","")," town, Washington","")," village, Washington","")</f>
        <v>Burien</v>
      </c>
      <c r="C78" t="s">
        <v>948</v>
      </c>
      <c r="D78" t="s">
        <v>2147</v>
      </c>
    </row>
    <row r="79" spans="1:4">
      <c r="A79" t="s">
        <v>949</v>
      </c>
      <c r="B79" t="str">
        <f>SUBSTITUTE(SUBSTITUTE(SUBSTITUTE(SUBSTITUTE(SUBSTITUTE(WA_CDPs[[#This Row],[NAME]]," Tribal Community CDP, Washington","")," CDP, Washington","")," city, Washington","")," town, Washington","")," village, Washington","")</f>
        <v>Burley</v>
      </c>
      <c r="C79" t="s">
        <v>950</v>
      </c>
      <c r="D79" t="s">
        <v>2148</v>
      </c>
    </row>
    <row r="80" spans="1:4">
      <c r="A80" t="s">
        <v>951</v>
      </c>
      <c r="B80" t="str">
        <f>SUBSTITUTE(SUBSTITUTE(SUBSTITUTE(SUBSTITUTE(SUBSTITUTE(WA_CDPs[[#This Row],[NAME]]," Tribal Community CDP, Washington","")," CDP, Washington","")," city, Washington","")," town, Washington","")," village, Washington","")</f>
        <v>Burlington</v>
      </c>
      <c r="C80" t="s">
        <v>952</v>
      </c>
      <c r="D80" t="s">
        <v>2149</v>
      </c>
    </row>
    <row r="81" spans="1:4">
      <c r="A81" t="s">
        <v>953</v>
      </c>
      <c r="B81" t="str">
        <f>SUBSTITUTE(SUBSTITUTE(SUBSTITUTE(SUBSTITUTE(SUBSTITUTE(WA_CDPs[[#This Row],[NAME]]," Tribal Community CDP, Washington","")," CDP, Washington","")," city, Washington","")," town, Washington","")," village, Washington","")</f>
        <v>Camano</v>
      </c>
      <c r="C81" t="s">
        <v>954</v>
      </c>
      <c r="D81" t="s">
        <v>2150</v>
      </c>
    </row>
    <row r="82" spans="1:4">
      <c r="A82" t="s">
        <v>955</v>
      </c>
      <c r="B82" t="str">
        <f>SUBSTITUTE(SUBSTITUTE(SUBSTITUTE(SUBSTITUTE(SUBSTITUTE(WA_CDPs[[#This Row],[NAME]]," Tribal Community CDP, Washington","")," CDP, Washington","")," city, Washington","")," town, Washington","")," village, Washington","")</f>
        <v>Camas</v>
      </c>
      <c r="C82" t="s">
        <v>956</v>
      </c>
      <c r="D82" t="s">
        <v>2151</v>
      </c>
    </row>
    <row r="83" spans="1:4">
      <c r="A83" t="s">
        <v>957</v>
      </c>
      <c r="B83" t="str">
        <f>SUBSTITUTE(SUBSTITUTE(SUBSTITUTE(SUBSTITUTE(SUBSTITUTE(WA_CDPs[[#This Row],[NAME]]," Tribal Community CDP, Washington","")," CDP, Washington","")," city, Washington","")," town, Washington","")," village, Washington","")</f>
        <v>Canterwood</v>
      </c>
      <c r="C83" t="s">
        <v>958</v>
      </c>
      <c r="D83" t="s">
        <v>2152</v>
      </c>
    </row>
    <row r="84" spans="1:4">
      <c r="A84" t="s">
        <v>959</v>
      </c>
      <c r="B84" t="str">
        <f>SUBSTITUTE(SUBSTITUTE(SUBSTITUTE(SUBSTITUTE(SUBSTITUTE(WA_CDPs[[#This Row],[NAME]]," Tribal Community CDP, Washington","")," CDP, Washington","")," city, Washington","")," town, Washington","")," village, Washington","")</f>
        <v>Canyon Creek</v>
      </c>
      <c r="C84" t="s">
        <v>960</v>
      </c>
      <c r="D84" t="s">
        <v>2153</v>
      </c>
    </row>
    <row r="85" spans="1:4">
      <c r="A85" t="s">
        <v>961</v>
      </c>
      <c r="B85" t="str">
        <f>SUBSTITUTE(SUBSTITUTE(SUBSTITUTE(SUBSTITUTE(SUBSTITUTE(WA_CDPs[[#This Row],[NAME]]," Tribal Community CDP, Washington","")," CDP, Washington","")," city, Washington","")," town, Washington","")," village, Washington","")</f>
        <v>Carbonado</v>
      </c>
      <c r="C85" t="s">
        <v>962</v>
      </c>
      <c r="D85" t="s">
        <v>2154</v>
      </c>
    </row>
    <row r="86" spans="1:4">
      <c r="A86" t="s">
        <v>963</v>
      </c>
      <c r="B86" t="str">
        <f>SUBSTITUTE(SUBSTITUTE(SUBSTITUTE(SUBSTITUTE(SUBSTITUTE(WA_CDPs[[#This Row],[NAME]]," Tribal Community CDP, Washington","")," CDP, Washington","")," city, Washington","")," town, Washington","")," village, Washington","")</f>
        <v>Carlsborg</v>
      </c>
      <c r="C86" t="s">
        <v>964</v>
      </c>
      <c r="D86" t="s">
        <v>2155</v>
      </c>
    </row>
    <row r="87" spans="1:4">
      <c r="A87" t="s">
        <v>965</v>
      </c>
      <c r="B87" t="str">
        <f>SUBSTITUTE(SUBSTITUTE(SUBSTITUTE(SUBSTITUTE(SUBSTITUTE(WA_CDPs[[#This Row],[NAME]]," Tribal Community CDP, Washington","")," CDP, Washington","")," city, Washington","")," town, Washington","")," village, Washington","")</f>
        <v>Carnation</v>
      </c>
      <c r="C87" t="s">
        <v>966</v>
      </c>
      <c r="D87" t="s">
        <v>2156</v>
      </c>
    </row>
    <row r="88" spans="1:4">
      <c r="A88" t="s">
        <v>967</v>
      </c>
      <c r="B88" t="str">
        <f>SUBSTITUTE(SUBSTITUTE(SUBSTITUTE(SUBSTITUTE(SUBSTITUTE(WA_CDPs[[#This Row],[NAME]]," Tribal Community CDP, Washington","")," CDP, Washington","")," city, Washington","")," town, Washington","")," village, Washington","")</f>
        <v>Carson</v>
      </c>
      <c r="C88" t="s">
        <v>968</v>
      </c>
      <c r="D88" t="s">
        <v>2157</v>
      </c>
    </row>
    <row r="89" spans="1:4">
      <c r="A89" t="s">
        <v>969</v>
      </c>
      <c r="B89" t="str">
        <f>SUBSTITUTE(SUBSTITUTE(SUBSTITUTE(SUBSTITUTE(SUBSTITUTE(WA_CDPs[[#This Row],[NAME]]," Tribal Community CDP, Washington","")," CDP, Washington","")," city, Washington","")," town, Washington","")," village, Washington","")</f>
        <v>Cascade Valley</v>
      </c>
      <c r="C89" t="s">
        <v>970</v>
      </c>
      <c r="D89" t="s">
        <v>2158</v>
      </c>
    </row>
    <row r="90" spans="1:4">
      <c r="A90" t="s">
        <v>971</v>
      </c>
      <c r="B90" t="str">
        <f>SUBSTITUTE(SUBSTITUTE(SUBSTITUTE(SUBSTITUTE(SUBSTITUTE(WA_CDPs[[#This Row],[NAME]]," Tribal Community CDP, Washington","")," CDP, Washington","")," city, Washington","")," town, Washington","")," village, Washington","")</f>
        <v>Cashmere</v>
      </c>
      <c r="C90" t="s">
        <v>972</v>
      </c>
      <c r="D90" t="s">
        <v>2159</v>
      </c>
    </row>
    <row r="91" spans="1:4">
      <c r="A91" t="s">
        <v>973</v>
      </c>
      <c r="B91" t="str">
        <f>SUBSTITUTE(SUBSTITUTE(SUBSTITUTE(SUBSTITUTE(SUBSTITUTE(WA_CDPs[[#This Row],[NAME]]," Tribal Community CDP, Washington","")," CDP, Washington","")," city, Washington","")," town, Washington","")," village, Washington","")</f>
        <v>Castle Rock</v>
      </c>
      <c r="C91" t="s">
        <v>974</v>
      </c>
      <c r="D91" t="s">
        <v>2160</v>
      </c>
    </row>
    <row r="92" spans="1:4">
      <c r="A92" t="s">
        <v>975</v>
      </c>
      <c r="B92" t="str">
        <f>SUBSTITUTE(SUBSTITUTE(SUBSTITUTE(SUBSTITUTE(SUBSTITUTE(WA_CDPs[[#This Row],[NAME]]," Tribal Community CDP, Washington","")," CDP, Washington","")," city, Washington","")," town, Washington","")," village, Washington","")</f>
        <v>Cathcart</v>
      </c>
      <c r="C92" t="s">
        <v>976</v>
      </c>
      <c r="D92" t="s">
        <v>2161</v>
      </c>
    </row>
    <row r="93" spans="1:4">
      <c r="A93" t="s">
        <v>977</v>
      </c>
      <c r="B93" t="str">
        <f>SUBSTITUTE(SUBSTITUTE(SUBSTITUTE(SUBSTITUTE(SUBSTITUTE(WA_CDPs[[#This Row],[NAME]]," Tribal Community CDP, Washington","")," CDP, Washington","")," city, Washington","")," town, Washington","")," village, Washington","")</f>
        <v>Cathlamet</v>
      </c>
      <c r="C93" t="s">
        <v>978</v>
      </c>
      <c r="D93" t="s">
        <v>2162</v>
      </c>
    </row>
    <row r="94" spans="1:4">
      <c r="A94" t="s">
        <v>979</v>
      </c>
      <c r="B94" t="str">
        <f>SUBSTITUTE(SUBSTITUTE(SUBSTITUTE(SUBSTITUTE(SUBSTITUTE(WA_CDPs[[#This Row],[NAME]]," Tribal Community CDP, Washington","")," CDP, Washington","")," city, Washington","")," town, Washington","")," village, Washington","")</f>
        <v>Cavalero</v>
      </c>
      <c r="C94" t="s">
        <v>980</v>
      </c>
      <c r="D94" t="s">
        <v>2163</v>
      </c>
    </row>
    <row r="95" spans="1:4">
      <c r="A95" t="s">
        <v>981</v>
      </c>
      <c r="B95" t="str">
        <f>SUBSTITUTE(SUBSTITUTE(SUBSTITUTE(SUBSTITUTE(SUBSTITUTE(WA_CDPs[[#This Row],[NAME]]," Tribal Community CDP, Washington","")," CDP, Washington","")," city, Washington","")," town, Washington","")," village, Washington","")</f>
        <v>Centerville</v>
      </c>
      <c r="C95" t="s">
        <v>982</v>
      </c>
      <c r="D95" t="s">
        <v>2164</v>
      </c>
    </row>
    <row r="96" spans="1:4">
      <c r="A96" t="s">
        <v>983</v>
      </c>
      <c r="B96" t="str">
        <f>SUBSTITUTE(SUBSTITUTE(SUBSTITUTE(SUBSTITUTE(SUBSTITUTE(WA_CDPs[[#This Row],[NAME]]," Tribal Community CDP, Washington","")," CDP, Washington","")," city, Washington","")," town, Washington","")," village, Washington","")</f>
        <v>Centralia</v>
      </c>
      <c r="C96" t="s">
        <v>984</v>
      </c>
      <c r="D96" t="s">
        <v>2165</v>
      </c>
    </row>
    <row r="97" spans="1:4">
      <c r="A97" t="s">
        <v>985</v>
      </c>
      <c r="B97" t="str">
        <f>SUBSTITUTE(SUBSTITUTE(SUBSTITUTE(SUBSTITUTE(SUBSTITUTE(WA_CDPs[[#This Row],[NAME]]," Tribal Community CDP, Washington","")," CDP, Washington","")," city, Washington","")," town, Washington","")," village, Washington","")</f>
        <v>Central Park</v>
      </c>
      <c r="C97" t="s">
        <v>986</v>
      </c>
      <c r="D97" t="s">
        <v>2166</v>
      </c>
    </row>
    <row r="98" spans="1:4">
      <c r="A98" t="s">
        <v>987</v>
      </c>
      <c r="B98" t="str">
        <f>SUBSTITUTE(SUBSTITUTE(SUBSTITUTE(SUBSTITUTE(SUBSTITUTE(WA_CDPs[[#This Row],[NAME]]," Tribal Community CDP, Washington","")," CDP, Washington","")," city, Washington","")," town, Washington","")," village, Washington","")</f>
        <v>Chain Lake</v>
      </c>
      <c r="C98" t="s">
        <v>988</v>
      </c>
      <c r="D98" t="s">
        <v>2167</v>
      </c>
    </row>
    <row r="99" spans="1:4">
      <c r="A99" t="s">
        <v>989</v>
      </c>
      <c r="B99" t="str">
        <f>SUBSTITUTE(SUBSTITUTE(SUBSTITUTE(SUBSTITUTE(SUBSTITUTE(WA_CDPs[[#This Row],[NAME]]," Tribal Community CDP, Washington","")," CDP, Washington","")," city, Washington","")," town, Washington","")," village, Washington","")</f>
        <v>Chehalis</v>
      </c>
      <c r="C99" t="s">
        <v>990</v>
      </c>
      <c r="D99" t="s">
        <v>2168</v>
      </c>
    </row>
    <row r="100" spans="1:4">
      <c r="A100" t="s">
        <v>991</v>
      </c>
      <c r="B100" t="str">
        <f>SUBSTITUTE(SUBSTITUTE(SUBSTITUTE(SUBSTITUTE(SUBSTITUTE(WA_CDPs[[#This Row],[NAME]]," Tribal Community CDP, Washington","")," CDP, Washington","")," city, Washington","")," town, Washington","")," village, Washington","")</f>
        <v>Chelan</v>
      </c>
      <c r="C100" t="s">
        <v>992</v>
      </c>
      <c r="D100" t="s">
        <v>2169</v>
      </c>
    </row>
    <row r="101" spans="1:4">
      <c r="A101" t="s">
        <v>993</v>
      </c>
      <c r="B101" t="str">
        <f>SUBSTITUTE(SUBSTITUTE(SUBSTITUTE(SUBSTITUTE(SUBSTITUTE(WA_CDPs[[#This Row],[NAME]]," Tribal Community CDP, Washington","")," CDP, Washington","")," city, Washington","")," town, Washington","")," village, Washington","")</f>
        <v>Chelan Falls</v>
      </c>
      <c r="C101" t="s">
        <v>994</v>
      </c>
      <c r="D101" t="s">
        <v>2170</v>
      </c>
    </row>
    <row r="102" spans="1:4">
      <c r="A102" t="s">
        <v>995</v>
      </c>
      <c r="B102" t="str">
        <f>SUBSTITUTE(SUBSTITUTE(SUBSTITUTE(SUBSTITUTE(SUBSTITUTE(WA_CDPs[[#This Row],[NAME]]," Tribal Community CDP, Washington","")," CDP, Washington","")," city, Washington","")," town, Washington","")," village, Washington","")</f>
        <v>Cheney</v>
      </c>
      <c r="C102" t="s">
        <v>996</v>
      </c>
      <c r="D102" t="s">
        <v>2171</v>
      </c>
    </row>
    <row r="103" spans="1:4">
      <c r="A103" t="s">
        <v>997</v>
      </c>
      <c r="B103" t="str">
        <f>SUBSTITUTE(SUBSTITUTE(SUBSTITUTE(SUBSTITUTE(SUBSTITUTE(WA_CDPs[[#This Row],[NAME]]," Tribal Community CDP, Washington","")," CDP, Washington","")," city, Washington","")," town, Washington","")," village, Washington","")</f>
        <v>Cherry Grove</v>
      </c>
      <c r="C103" t="s">
        <v>998</v>
      </c>
      <c r="D103" t="s">
        <v>2172</v>
      </c>
    </row>
    <row r="104" spans="1:4">
      <c r="A104" t="s">
        <v>999</v>
      </c>
      <c r="B104" t="str">
        <f>SUBSTITUTE(SUBSTITUTE(SUBSTITUTE(SUBSTITUTE(SUBSTITUTE(WA_CDPs[[#This Row],[NAME]]," Tribal Community CDP, Washington","")," CDP, Washington","")," city, Washington","")," town, Washington","")," village, Washington","")</f>
        <v>Chewelah</v>
      </c>
      <c r="C104" t="s">
        <v>1000</v>
      </c>
      <c r="D104" t="s">
        <v>2173</v>
      </c>
    </row>
    <row r="105" spans="1:4">
      <c r="A105" t="s">
        <v>1001</v>
      </c>
      <c r="B105" t="str">
        <f>SUBSTITUTE(SUBSTITUTE(SUBSTITUTE(SUBSTITUTE(SUBSTITUTE(WA_CDPs[[#This Row],[NAME]]," Tribal Community CDP, Washington","")," CDP, Washington","")," city, Washington","")," town, Washington","")," village, Washington","")</f>
        <v>Chico</v>
      </c>
      <c r="C105" t="s">
        <v>1002</v>
      </c>
      <c r="D105" t="s">
        <v>2174</v>
      </c>
    </row>
    <row r="106" spans="1:4">
      <c r="A106" t="s">
        <v>1003</v>
      </c>
      <c r="B106" t="str">
        <f>SUBSTITUTE(SUBSTITUTE(SUBSTITUTE(SUBSTITUTE(SUBSTITUTE(WA_CDPs[[#This Row],[NAME]]," Tribal Community CDP, Washington","")," CDP, Washington","")," city, Washington","")," town, Washington","")," village, Washington","")</f>
        <v>Chinook</v>
      </c>
      <c r="C106" t="s">
        <v>1004</v>
      </c>
      <c r="D106" t="s">
        <v>2175</v>
      </c>
    </row>
    <row r="107" spans="1:4">
      <c r="A107" t="s">
        <v>1005</v>
      </c>
      <c r="B107" t="str">
        <f>SUBSTITUTE(SUBSTITUTE(SUBSTITUTE(SUBSTITUTE(SUBSTITUTE(WA_CDPs[[#This Row],[NAME]]," Tribal Community CDP, Washington","")," CDP, Washington","")," city, Washington","")," town, Washington","")," village, Washington","")</f>
        <v>Clallam Bay</v>
      </c>
      <c r="C107" t="s">
        <v>1006</v>
      </c>
      <c r="D107" t="s">
        <v>2176</v>
      </c>
    </row>
    <row r="108" spans="1:4">
      <c r="A108" t="s">
        <v>1007</v>
      </c>
      <c r="B108" t="str">
        <f>SUBSTITUTE(SUBSTITUTE(SUBSTITUTE(SUBSTITUTE(SUBSTITUTE(WA_CDPs[[#This Row],[NAME]]," Tribal Community CDP, Washington","")," CDP, Washington","")," city, Washington","")," town, Washington","")," village, Washington","")</f>
        <v>Clarkston</v>
      </c>
      <c r="C108" t="s">
        <v>1008</v>
      </c>
      <c r="D108" t="s">
        <v>2177</v>
      </c>
    </row>
    <row r="109" spans="1:4">
      <c r="A109" t="s">
        <v>1009</v>
      </c>
      <c r="B109" t="str">
        <f>SUBSTITUTE(SUBSTITUTE(SUBSTITUTE(SUBSTITUTE(SUBSTITUTE(WA_CDPs[[#This Row],[NAME]]," Tribal Community CDP, Washington","")," CDP, Washington","")," city, Washington","")," town, Washington","")," village, Washington","")</f>
        <v>Clarkston Heights-Vineland</v>
      </c>
      <c r="C109" t="s">
        <v>1010</v>
      </c>
      <c r="D109" t="s">
        <v>2178</v>
      </c>
    </row>
    <row r="110" spans="1:4">
      <c r="A110" t="s">
        <v>1011</v>
      </c>
      <c r="B110" t="str">
        <f>SUBSTITUTE(SUBSTITUTE(SUBSTITUTE(SUBSTITUTE(SUBSTITUTE(WA_CDPs[[#This Row],[NAME]]," Tribal Community CDP, Washington","")," CDP, Washington","")," city, Washington","")," town, Washington","")," village, Washington","")</f>
        <v>Clayton</v>
      </c>
      <c r="C110" t="s">
        <v>1012</v>
      </c>
      <c r="D110" t="s">
        <v>2179</v>
      </c>
    </row>
    <row r="111" spans="1:4">
      <c r="A111" t="s">
        <v>1013</v>
      </c>
      <c r="B111" t="str">
        <f>SUBSTITUTE(SUBSTITUTE(SUBSTITUTE(SUBSTITUTE(SUBSTITUTE(WA_CDPs[[#This Row],[NAME]]," Tribal Community CDP, Washington","")," CDP, Washington","")," city, Washington","")," town, Washington","")," village, Washington","")</f>
        <v>Clear Lake CDP (Pierce County), Washington</v>
      </c>
      <c r="C111" t="s">
        <v>1014</v>
      </c>
      <c r="D111" t="s">
        <v>2180</v>
      </c>
    </row>
    <row r="112" spans="1:4">
      <c r="A112" t="s">
        <v>1015</v>
      </c>
      <c r="B112" t="str">
        <f>SUBSTITUTE(SUBSTITUTE(SUBSTITUTE(SUBSTITUTE(SUBSTITUTE(WA_CDPs[[#This Row],[NAME]]," Tribal Community CDP, Washington","")," CDP, Washington","")," city, Washington","")," town, Washington","")," village, Washington","")</f>
        <v>Clear Lake CDP (Skagit County), Washington</v>
      </c>
      <c r="C112" t="s">
        <v>1016</v>
      </c>
      <c r="D112" t="s">
        <v>2181</v>
      </c>
    </row>
    <row r="113" spans="1:4">
      <c r="A113" t="s">
        <v>1017</v>
      </c>
      <c r="B113" t="str">
        <f>SUBSTITUTE(SUBSTITUTE(SUBSTITUTE(SUBSTITUTE(SUBSTITUTE(WA_CDPs[[#This Row],[NAME]]," Tribal Community CDP, Washington","")," CDP, Washington","")," city, Washington","")," town, Washington","")," village, Washington","")</f>
        <v>Clearview</v>
      </c>
      <c r="C113" t="s">
        <v>1018</v>
      </c>
      <c r="D113" t="s">
        <v>2182</v>
      </c>
    </row>
    <row r="114" spans="1:4">
      <c r="A114" t="s">
        <v>1019</v>
      </c>
      <c r="B114" t="str">
        <f>SUBSTITUTE(SUBSTITUTE(SUBSTITUTE(SUBSTITUTE(SUBSTITUTE(WA_CDPs[[#This Row],[NAME]]," Tribal Community CDP, Washington","")," CDP, Washington","")," city, Washington","")," town, Washington","")," village, Washington","")</f>
        <v>Cle Elum</v>
      </c>
      <c r="C114" t="s">
        <v>1020</v>
      </c>
      <c r="D114" t="s">
        <v>2183</v>
      </c>
    </row>
    <row r="115" spans="1:4">
      <c r="A115" t="s">
        <v>1021</v>
      </c>
      <c r="B115" t="str">
        <f>SUBSTITUTE(SUBSTITUTE(SUBSTITUTE(SUBSTITUTE(SUBSTITUTE(WA_CDPs[[#This Row],[NAME]]," Tribal Community CDP, Washington","")," CDP, Washington","")," city, Washington","")," town, Washington","")," village, Washington","")</f>
        <v>Cliffdell</v>
      </c>
      <c r="C115" t="s">
        <v>1022</v>
      </c>
      <c r="D115" t="s">
        <v>2184</v>
      </c>
    </row>
    <row r="116" spans="1:4">
      <c r="A116" t="s">
        <v>1023</v>
      </c>
      <c r="B116" t="str">
        <f>SUBSTITUTE(SUBSTITUTE(SUBSTITUTE(SUBSTITUTE(SUBSTITUTE(WA_CDPs[[#This Row],[NAME]]," Tribal Community CDP, Washington","")," CDP, Washington","")," city, Washington","")," town, Washington","")," village, Washington","")</f>
        <v>Clinton</v>
      </c>
      <c r="C116" t="s">
        <v>1024</v>
      </c>
      <c r="D116" t="s">
        <v>2185</v>
      </c>
    </row>
    <row r="117" spans="1:4">
      <c r="A117" t="s">
        <v>1025</v>
      </c>
      <c r="B117" t="str">
        <f>SUBSTITUTE(SUBSTITUTE(SUBSTITUTE(SUBSTITUTE(SUBSTITUTE(WA_CDPs[[#This Row],[NAME]]," Tribal Community CDP, Washington","")," CDP, Washington","")," city, Washington","")," town, Washington","")," village, Washington","")</f>
        <v>Clover Creek</v>
      </c>
      <c r="C117" t="s">
        <v>1026</v>
      </c>
      <c r="D117" t="s">
        <v>2186</v>
      </c>
    </row>
    <row r="118" spans="1:4">
      <c r="A118" t="s">
        <v>1027</v>
      </c>
      <c r="B118" t="str">
        <f>SUBSTITUTE(SUBSTITUTE(SUBSTITUTE(SUBSTITUTE(SUBSTITUTE(WA_CDPs[[#This Row],[NAME]]," Tribal Community CDP, Washington","")," CDP, Washington","")," city, Washington","")," town, Washington","")," village, Washington","")</f>
        <v>Clyde Hill</v>
      </c>
      <c r="C118" t="s">
        <v>1028</v>
      </c>
      <c r="D118" t="s">
        <v>2187</v>
      </c>
    </row>
    <row r="119" spans="1:4">
      <c r="A119" t="s">
        <v>1029</v>
      </c>
      <c r="B119" t="str">
        <f>SUBSTITUTE(SUBSTITUTE(SUBSTITUTE(SUBSTITUTE(SUBSTITUTE(WA_CDPs[[#This Row],[NAME]]," Tribal Community CDP, Washington","")," CDP, Washington","")," city, Washington","")," town, Washington","")," village, Washington","")</f>
        <v>Cohassett Beach</v>
      </c>
      <c r="C119" t="s">
        <v>1030</v>
      </c>
      <c r="D119" t="s">
        <v>2188</v>
      </c>
    </row>
    <row r="120" spans="1:4">
      <c r="A120" t="s">
        <v>1031</v>
      </c>
      <c r="B120" t="str">
        <f>SUBSTITUTE(SUBSTITUTE(SUBSTITUTE(SUBSTITUTE(SUBSTITUTE(WA_CDPs[[#This Row],[NAME]]," Tribal Community CDP, Washington","")," CDP, Washington","")," city, Washington","")," town, Washington","")," village, Washington","")</f>
        <v>Colfax</v>
      </c>
      <c r="C120" t="s">
        <v>1032</v>
      </c>
      <c r="D120" t="s">
        <v>2189</v>
      </c>
    </row>
    <row r="121" spans="1:4">
      <c r="A121" t="s">
        <v>1033</v>
      </c>
      <c r="B121" t="str">
        <f>SUBSTITUTE(SUBSTITUTE(SUBSTITUTE(SUBSTITUTE(SUBSTITUTE(WA_CDPs[[#This Row],[NAME]]," Tribal Community CDP, Washington","")," CDP, Washington","")," city, Washington","")," town, Washington","")," village, Washington","")</f>
        <v>College Place</v>
      </c>
      <c r="C121" t="s">
        <v>1034</v>
      </c>
      <c r="D121" t="s">
        <v>2190</v>
      </c>
    </row>
    <row r="122" spans="1:4">
      <c r="A122" t="s">
        <v>1035</v>
      </c>
      <c r="B122" t="str">
        <f>SUBSTITUTE(SUBSTITUTE(SUBSTITUTE(SUBSTITUTE(SUBSTITUTE(WA_CDPs[[#This Row],[NAME]]," Tribal Community CDP, Washington","")," CDP, Washington","")," city, Washington","")," town, Washington","")," village, Washington","")</f>
        <v>Colton</v>
      </c>
      <c r="C122" t="s">
        <v>1036</v>
      </c>
      <c r="D122" t="s">
        <v>2191</v>
      </c>
    </row>
    <row r="123" spans="1:4">
      <c r="A123" t="s">
        <v>1037</v>
      </c>
      <c r="B123" t="str">
        <f>SUBSTITUTE(SUBSTITUTE(SUBSTITUTE(SUBSTITUTE(SUBSTITUTE(WA_CDPs[[#This Row],[NAME]]," Tribal Community CDP, Washington","")," CDP, Washington","")," city, Washington","")," town, Washington","")," village, Washington","")</f>
        <v>Colville</v>
      </c>
      <c r="C123" t="s">
        <v>1038</v>
      </c>
      <c r="D123" t="s">
        <v>2192</v>
      </c>
    </row>
    <row r="124" spans="1:4">
      <c r="A124" t="s">
        <v>1039</v>
      </c>
      <c r="B124" t="str">
        <f>SUBSTITUTE(SUBSTITUTE(SUBSTITUTE(SUBSTITUTE(SUBSTITUTE(WA_CDPs[[#This Row],[NAME]]," Tribal Community CDP, Washington","")," CDP, Washington","")," city, Washington","")," town, Washington","")," village, Washington","")</f>
        <v>Conconully</v>
      </c>
      <c r="C124" t="s">
        <v>1040</v>
      </c>
      <c r="D124" t="s">
        <v>2193</v>
      </c>
    </row>
    <row r="125" spans="1:4">
      <c r="A125" t="s">
        <v>1041</v>
      </c>
      <c r="B125" t="str">
        <f>SUBSTITUTE(SUBSTITUTE(SUBSTITUTE(SUBSTITUTE(SUBSTITUTE(WA_CDPs[[#This Row],[NAME]]," Tribal Community CDP, Washington","")," CDP, Washington","")," city, Washington","")," town, Washington","")," village, Washington","")</f>
        <v>Concrete</v>
      </c>
      <c r="C125" t="s">
        <v>1042</v>
      </c>
      <c r="D125" t="s">
        <v>2194</v>
      </c>
    </row>
    <row r="126" spans="1:4">
      <c r="A126" t="s">
        <v>1043</v>
      </c>
      <c r="B126" t="str">
        <f>SUBSTITUTE(SUBSTITUTE(SUBSTITUTE(SUBSTITUTE(SUBSTITUTE(WA_CDPs[[#This Row],[NAME]]," Tribal Community CDP, Washington","")," CDP, Washington","")," city, Washington","")," town, Washington","")," village, Washington","")</f>
        <v>Connell</v>
      </c>
      <c r="C126" t="s">
        <v>1044</v>
      </c>
      <c r="D126" t="s">
        <v>2195</v>
      </c>
    </row>
    <row r="127" spans="1:4">
      <c r="A127" t="s">
        <v>1045</v>
      </c>
      <c r="B127" t="str">
        <f>SUBSTITUTE(SUBSTITUTE(SUBSTITUTE(SUBSTITUTE(SUBSTITUTE(WA_CDPs[[#This Row],[NAME]]," Tribal Community CDP, Washington","")," CDP, Washington","")," city, Washington","")," town, Washington","")," village, Washington","")</f>
        <v>Conway</v>
      </c>
      <c r="C127" t="s">
        <v>1046</v>
      </c>
      <c r="D127" t="s">
        <v>2196</v>
      </c>
    </row>
    <row r="128" spans="1:4">
      <c r="A128" t="s">
        <v>1047</v>
      </c>
      <c r="B128" t="str">
        <f>SUBSTITUTE(SUBSTITUTE(SUBSTITUTE(SUBSTITUTE(SUBSTITUTE(WA_CDPs[[#This Row],[NAME]]," Tribal Community CDP, Washington","")," CDP, Washington","")," city, Washington","")," town, Washington","")," village, Washington","")</f>
        <v>Copalis Beach</v>
      </c>
      <c r="C128" t="s">
        <v>1048</v>
      </c>
      <c r="D128" t="s">
        <v>2197</v>
      </c>
    </row>
    <row r="129" spans="1:4">
      <c r="A129" t="s">
        <v>1049</v>
      </c>
      <c r="B129" t="str">
        <f>SUBSTITUTE(SUBSTITUTE(SUBSTITUTE(SUBSTITUTE(SUBSTITUTE(WA_CDPs[[#This Row],[NAME]]," Tribal Community CDP, Washington","")," CDP, Washington","")," city, Washington","")," town, Washington","")," village, Washington","")</f>
        <v>Cosmopolis</v>
      </c>
      <c r="C129" t="s">
        <v>1050</v>
      </c>
      <c r="D129" t="s">
        <v>2198</v>
      </c>
    </row>
    <row r="130" spans="1:4">
      <c r="A130" t="s">
        <v>1051</v>
      </c>
      <c r="B130" t="str">
        <f>SUBSTITUTE(SUBSTITUTE(SUBSTITUTE(SUBSTITUTE(SUBSTITUTE(WA_CDPs[[#This Row],[NAME]]," Tribal Community CDP, Washington","")," CDP, Washington","")," city, Washington","")," town, Washington","")," village, Washington","")</f>
        <v>Cottage Lake</v>
      </c>
      <c r="C130" t="s">
        <v>1052</v>
      </c>
      <c r="D130" t="s">
        <v>2199</v>
      </c>
    </row>
    <row r="131" spans="1:4">
      <c r="A131" t="s">
        <v>1053</v>
      </c>
      <c r="B131" t="str">
        <f>SUBSTITUTE(SUBSTITUTE(SUBSTITUTE(SUBSTITUTE(SUBSTITUTE(WA_CDPs[[#This Row],[NAME]]," Tribal Community CDP, Washington","")," CDP, Washington","")," city, Washington","")," town, Washington","")," village, Washington","")</f>
        <v>Cougar</v>
      </c>
      <c r="C131" t="s">
        <v>1054</v>
      </c>
      <c r="D131" t="e">
        <v>#N/A</v>
      </c>
    </row>
    <row r="132" spans="1:4">
      <c r="A132" t="s">
        <v>1055</v>
      </c>
      <c r="B132" t="str">
        <f>SUBSTITUTE(SUBSTITUTE(SUBSTITUTE(SUBSTITUTE(SUBSTITUTE(WA_CDPs[[#This Row],[NAME]]," Tribal Community CDP, Washington","")," CDP, Washington","")," city, Washington","")," town, Washington","")," village, Washington","")</f>
        <v>Coulee City</v>
      </c>
      <c r="C132" t="s">
        <v>1056</v>
      </c>
      <c r="D132" t="s">
        <v>2200</v>
      </c>
    </row>
    <row r="133" spans="1:4">
      <c r="A133" t="s">
        <v>1057</v>
      </c>
      <c r="B133" t="str">
        <f>SUBSTITUTE(SUBSTITUTE(SUBSTITUTE(SUBSTITUTE(SUBSTITUTE(WA_CDPs[[#This Row],[NAME]]," Tribal Community CDP, Washington","")," CDP, Washington","")," city, Washington","")," town, Washington","")," village, Washington","")</f>
        <v>Coulee Dam</v>
      </c>
      <c r="C133" t="s">
        <v>1058</v>
      </c>
      <c r="D133" t="s">
        <v>2201</v>
      </c>
    </row>
    <row r="134" spans="1:4">
      <c r="A134" t="s">
        <v>1059</v>
      </c>
      <c r="B134" t="str">
        <f>SUBSTITUTE(SUBSTITUTE(SUBSTITUTE(SUBSTITUTE(SUBSTITUTE(WA_CDPs[[#This Row],[NAME]]," Tribal Community CDP, Washington","")," CDP, Washington","")," city, Washington","")," town, Washington","")," village, Washington","")</f>
        <v>Country Homes</v>
      </c>
      <c r="C134" t="s">
        <v>1060</v>
      </c>
      <c r="D134" t="s">
        <v>2202</v>
      </c>
    </row>
    <row r="135" spans="1:4">
      <c r="A135" t="s">
        <v>1061</v>
      </c>
      <c r="B135" t="str">
        <f>SUBSTITUTE(SUBSTITUTE(SUBSTITUTE(SUBSTITUTE(SUBSTITUTE(WA_CDPs[[#This Row],[NAME]]," Tribal Community CDP, Washington","")," CDP, Washington","")," city, Washington","")," town, Washington","")," village, Washington","")</f>
        <v>Coupeville</v>
      </c>
      <c r="C135" t="s">
        <v>1062</v>
      </c>
      <c r="D135" t="s">
        <v>2203</v>
      </c>
    </row>
    <row r="136" spans="1:4">
      <c r="A136" t="s">
        <v>1063</v>
      </c>
      <c r="B136" t="str">
        <f>SUBSTITUTE(SUBSTITUTE(SUBSTITUTE(SUBSTITUTE(SUBSTITUTE(WA_CDPs[[#This Row],[NAME]]," Tribal Community CDP, Washington","")," CDP, Washington","")," city, Washington","")," town, Washington","")," village, Washington","")</f>
        <v>Covington</v>
      </c>
      <c r="C136" t="s">
        <v>1064</v>
      </c>
      <c r="D136" t="s">
        <v>2204</v>
      </c>
    </row>
    <row r="137" spans="1:4">
      <c r="A137" t="s">
        <v>1065</v>
      </c>
      <c r="B137" t="str">
        <f>SUBSTITUTE(SUBSTITUTE(SUBSTITUTE(SUBSTITUTE(SUBSTITUTE(WA_CDPs[[#This Row],[NAME]]," Tribal Community CDP, Washington","")," CDP, Washington","")," city, Washington","")," town, Washington","")," village, Washington","")</f>
        <v>Cowiche</v>
      </c>
      <c r="C137" t="s">
        <v>1066</v>
      </c>
      <c r="D137" t="s">
        <v>2205</v>
      </c>
    </row>
    <row r="138" spans="1:4">
      <c r="A138" t="s">
        <v>1067</v>
      </c>
      <c r="B138" t="str">
        <f>SUBSTITUTE(SUBSTITUTE(SUBSTITUTE(SUBSTITUTE(SUBSTITUTE(WA_CDPs[[#This Row],[NAME]]," Tribal Community CDP, Washington","")," CDP, Washington","")," city, Washington","")," town, Washington","")," village, Washington","")</f>
        <v>Crescent Bar</v>
      </c>
      <c r="C138" t="s">
        <v>1068</v>
      </c>
      <c r="D138" t="e">
        <v>#N/A</v>
      </c>
    </row>
    <row r="139" spans="1:4">
      <c r="A139" t="s">
        <v>1069</v>
      </c>
      <c r="B139" t="str">
        <f>SUBSTITUTE(SUBSTITUTE(SUBSTITUTE(SUBSTITUTE(SUBSTITUTE(WA_CDPs[[#This Row],[NAME]]," Tribal Community CDP, Washington","")," CDP, Washington","")," city, Washington","")," town, Washington","")," village, Washington","")</f>
        <v>Creston</v>
      </c>
      <c r="C139" t="s">
        <v>1070</v>
      </c>
      <c r="D139" t="s">
        <v>2206</v>
      </c>
    </row>
    <row r="140" spans="1:4">
      <c r="A140" t="s">
        <v>1071</v>
      </c>
      <c r="B140" t="str">
        <f>SUBSTITUTE(SUBSTITUTE(SUBSTITUTE(SUBSTITUTE(SUBSTITUTE(WA_CDPs[[#This Row],[NAME]]," Tribal Community CDP, Washington","")," CDP, Washington","")," city, Washington","")," town, Washington","")," village, Washington","")</f>
        <v>Crocker</v>
      </c>
      <c r="C140" t="s">
        <v>1072</v>
      </c>
      <c r="D140" t="s">
        <v>2207</v>
      </c>
    </row>
    <row r="141" spans="1:4">
      <c r="A141" t="s">
        <v>1073</v>
      </c>
      <c r="B141" t="str">
        <f>SUBSTITUTE(SUBSTITUTE(SUBSTITUTE(SUBSTITUTE(SUBSTITUTE(WA_CDPs[[#This Row],[NAME]]," Tribal Community CDP, Washington","")," CDP, Washington","")," city, Washington","")," town, Washington","")," village, Washington","")</f>
        <v>Curlew</v>
      </c>
      <c r="C141" t="s">
        <v>1074</v>
      </c>
      <c r="D141" t="s">
        <v>2208</v>
      </c>
    </row>
    <row r="142" spans="1:4">
      <c r="A142" t="s">
        <v>1075</v>
      </c>
      <c r="B142" t="str">
        <f>SUBSTITUTE(SUBSTITUTE(SUBSTITUTE(SUBSTITUTE(SUBSTITUTE(WA_CDPs[[#This Row],[NAME]]," Tribal Community CDP, Washington","")," CDP, Washington","")," city, Washington","")," town, Washington","")," village, Washington","")</f>
        <v>Curlew Lake</v>
      </c>
      <c r="C142" t="s">
        <v>1076</v>
      </c>
      <c r="D142" t="s">
        <v>2209</v>
      </c>
    </row>
    <row r="143" spans="1:4">
      <c r="A143" t="s">
        <v>1077</v>
      </c>
      <c r="B143" t="str">
        <f>SUBSTITUTE(SUBSTITUTE(SUBSTITUTE(SUBSTITUTE(SUBSTITUTE(WA_CDPs[[#This Row],[NAME]]," Tribal Community CDP, Washington","")," CDP, Washington","")," city, Washington","")," town, Washington","")," village, Washington","")</f>
        <v>Cusick</v>
      </c>
      <c r="C143" t="s">
        <v>1078</v>
      </c>
      <c r="D143" t="s">
        <v>2210</v>
      </c>
    </row>
    <row r="144" spans="1:4">
      <c r="A144" t="s">
        <v>1079</v>
      </c>
      <c r="B144" t="str">
        <f>SUBSTITUTE(SUBSTITUTE(SUBSTITUTE(SUBSTITUTE(SUBSTITUTE(WA_CDPs[[#This Row],[NAME]]," Tribal Community CDP, Washington","")," CDP, Washington","")," city, Washington","")," town, Washington","")," village, Washington","")</f>
        <v>Custer</v>
      </c>
      <c r="C144" t="s">
        <v>1080</v>
      </c>
      <c r="D144" t="s">
        <v>2211</v>
      </c>
    </row>
    <row r="145" spans="1:4">
      <c r="A145" t="s">
        <v>1081</v>
      </c>
      <c r="B145" t="str">
        <f>SUBSTITUTE(SUBSTITUTE(SUBSTITUTE(SUBSTITUTE(SUBSTITUTE(WA_CDPs[[#This Row],[NAME]]," Tribal Community CDP, Washington","")," CDP, Washington","")," city, Washington","")," town, Washington","")," village, Washington","")</f>
        <v>Dallesport</v>
      </c>
      <c r="C145" t="s">
        <v>1082</v>
      </c>
      <c r="D145" t="s">
        <v>2212</v>
      </c>
    </row>
    <row r="146" spans="1:4">
      <c r="A146" t="s">
        <v>1083</v>
      </c>
      <c r="B146" t="str">
        <f>SUBSTITUTE(SUBSTITUTE(SUBSTITUTE(SUBSTITUTE(SUBSTITUTE(WA_CDPs[[#This Row],[NAME]]," Tribal Community CDP, Washington","")," CDP, Washington","")," city, Washington","")," town, Washington","")," village, Washington","")</f>
        <v>Danville</v>
      </c>
      <c r="C146" t="s">
        <v>1084</v>
      </c>
      <c r="D146" t="s">
        <v>2213</v>
      </c>
    </row>
    <row r="147" spans="1:4">
      <c r="A147" t="s">
        <v>1085</v>
      </c>
      <c r="B147" t="str">
        <f>SUBSTITUTE(SUBSTITUTE(SUBSTITUTE(SUBSTITUTE(SUBSTITUTE(WA_CDPs[[#This Row],[NAME]]," Tribal Community CDP, Washington","")," CDP, Washington","")," city, Washington","")," town, Washington","")," village, Washington","")</f>
        <v>Darrington</v>
      </c>
      <c r="C147" t="s">
        <v>1086</v>
      </c>
      <c r="D147" t="s">
        <v>2214</v>
      </c>
    </row>
    <row r="148" spans="1:4">
      <c r="A148" t="s">
        <v>1087</v>
      </c>
      <c r="B148" t="str">
        <f>SUBSTITUTE(SUBSTITUTE(SUBSTITUTE(SUBSTITUTE(SUBSTITUTE(WA_CDPs[[#This Row],[NAME]]," Tribal Community CDP, Washington","")," CDP, Washington","")," city, Washington","")," town, Washington","")," village, Washington","")</f>
        <v>Dash Point</v>
      </c>
      <c r="C148" t="s">
        <v>1088</v>
      </c>
      <c r="D148" t="s">
        <v>2215</v>
      </c>
    </row>
    <row r="149" spans="1:4">
      <c r="A149" t="s">
        <v>1089</v>
      </c>
      <c r="B149" t="str">
        <f>SUBSTITUTE(SUBSTITUTE(SUBSTITUTE(SUBSTITUTE(SUBSTITUTE(WA_CDPs[[#This Row],[NAME]]," Tribal Community CDP, Washington","")," CDP, Washington","")," city, Washington","")," town, Washington","")," village, Washington","")</f>
        <v>Davenport</v>
      </c>
      <c r="C149" t="s">
        <v>1090</v>
      </c>
      <c r="D149" t="s">
        <v>2216</v>
      </c>
    </row>
    <row r="150" spans="1:4">
      <c r="A150" t="s">
        <v>1091</v>
      </c>
      <c r="B150" t="str">
        <f>SUBSTITUTE(SUBSTITUTE(SUBSTITUTE(SUBSTITUTE(SUBSTITUTE(WA_CDPs[[#This Row],[NAME]]," Tribal Community CDP, Washington","")," CDP, Washington","")," city, Washington","")," town, Washington","")," village, Washington","")</f>
        <v>Dayton</v>
      </c>
      <c r="C150" t="s">
        <v>1092</v>
      </c>
      <c r="D150" t="s">
        <v>2217</v>
      </c>
    </row>
    <row r="151" spans="1:4">
      <c r="A151" t="s">
        <v>1093</v>
      </c>
      <c r="B151" t="str">
        <f>SUBSTITUTE(SUBSTITUTE(SUBSTITUTE(SUBSTITUTE(SUBSTITUTE(WA_CDPs[[#This Row],[NAME]]," Tribal Community CDP, Washington","")," CDP, Washington","")," city, Washington","")," town, Washington","")," village, Washington","")</f>
        <v>Deep River</v>
      </c>
      <c r="C151" t="s">
        <v>1094</v>
      </c>
      <c r="D151" t="s">
        <v>2218</v>
      </c>
    </row>
    <row r="152" spans="1:4">
      <c r="A152" t="s">
        <v>1095</v>
      </c>
      <c r="B152" t="str">
        <f>SUBSTITUTE(SUBSTITUTE(SUBSTITUTE(SUBSTITUTE(SUBSTITUTE(WA_CDPs[[#This Row],[NAME]]," Tribal Community CDP, Washington","")," CDP, Washington","")," city, Washington","")," town, Washington","")," village, Washington","")</f>
        <v>Deer Park</v>
      </c>
      <c r="C152" t="s">
        <v>1096</v>
      </c>
      <c r="D152" t="s">
        <v>2219</v>
      </c>
    </row>
    <row r="153" spans="1:4">
      <c r="A153" t="s">
        <v>1097</v>
      </c>
      <c r="B153" t="str">
        <f>SUBSTITUTE(SUBSTITUTE(SUBSTITUTE(SUBSTITUTE(SUBSTITUTE(WA_CDPs[[#This Row],[NAME]]," Tribal Community CDP, Washington","")," CDP, Washington","")," city, Washington","")," town, Washington","")," village, Washington","")</f>
        <v>Deming</v>
      </c>
      <c r="C153" t="s">
        <v>1098</v>
      </c>
      <c r="D153" t="s">
        <v>2220</v>
      </c>
    </row>
    <row r="154" spans="1:4">
      <c r="A154" t="s">
        <v>1099</v>
      </c>
      <c r="B154" t="str">
        <f>SUBSTITUTE(SUBSTITUTE(SUBSTITUTE(SUBSTITUTE(SUBSTITUTE(WA_CDPs[[#This Row],[NAME]]," Tribal Community CDP, Washington","")," CDP, Washington","")," city, Washington","")," town, Washington","")," village, Washington","")</f>
        <v>Desert Aire</v>
      </c>
      <c r="C154" t="s">
        <v>1100</v>
      </c>
      <c r="D154" t="s">
        <v>2221</v>
      </c>
    </row>
    <row r="155" spans="1:4">
      <c r="A155" t="s">
        <v>1101</v>
      </c>
      <c r="B155" t="str">
        <f>SUBSTITUTE(SUBSTITUTE(SUBSTITUTE(SUBSTITUTE(SUBSTITUTE(WA_CDPs[[#This Row],[NAME]]," Tribal Community CDP, Washington","")," CDP, Washington","")," city, Washington","")," town, Washington","")," village, Washington","")</f>
        <v>Des Moines</v>
      </c>
      <c r="C155" t="s">
        <v>1102</v>
      </c>
      <c r="D155" t="s">
        <v>2222</v>
      </c>
    </row>
    <row r="156" spans="1:4">
      <c r="A156" t="s">
        <v>1103</v>
      </c>
      <c r="B156" t="str">
        <f>SUBSTITUTE(SUBSTITUTE(SUBSTITUTE(SUBSTITUTE(SUBSTITUTE(WA_CDPs[[#This Row],[NAME]]," Tribal Community CDP, Washington","")," CDP, Washington","")," city, Washington","")," town, Washington","")," village, Washington","")</f>
        <v>Disautel</v>
      </c>
      <c r="C156" t="s">
        <v>1104</v>
      </c>
      <c r="D156" t="s">
        <v>2223</v>
      </c>
    </row>
    <row r="157" spans="1:4">
      <c r="A157" t="s">
        <v>1105</v>
      </c>
      <c r="B157" t="str">
        <f>SUBSTITUTE(SUBSTITUTE(SUBSTITUTE(SUBSTITUTE(SUBSTITUTE(WA_CDPs[[#This Row],[NAME]]," Tribal Community CDP, Washington","")," CDP, Washington","")," city, Washington","")," town, Washington","")," village, Washington","")</f>
        <v>Dixie</v>
      </c>
      <c r="C157" t="s">
        <v>1106</v>
      </c>
      <c r="D157" t="s">
        <v>2224</v>
      </c>
    </row>
    <row r="158" spans="1:4">
      <c r="A158" t="s">
        <v>1107</v>
      </c>
      <c r="B158" t="str">
        <f>SUBSTITUTE(SUBSTITUTE(SUBSTITUTE(SUBSTITUTE(SUBSTITUTE(WA_CDPs[[#This Row],[NAME]]," Tribal Community CDP, Washington","")," CDP, Washington","")," city, Washington","")," town, Washington","")," village, Washington","")</f>
        <v>Dollars Corner</v>
      </c>
      <c r="C158" t="s">
        <v>1108</v>
      </c>
      <c r="D158" t="s">
        <v>2225</v>
      </c>
    </row>
    <row r="159" spans="1:4">
      <c r="A159" t="s">
        <v>1109</v>
      </c>
      <c r="B159" t="str">
        <f>SUBSTITUTE(SUBSTITUTE(SUBSTITUTE(SUBSTITUTE(SUBSTITUTE(WA_CDPs[[#This Row],[NAME]]," Tribal Community CDP, Washington","")," CDP, Washington","")," city, Washington","")," town, Washington","")," village, Washington","")</f>
        <v>Donald</v>
      </c>
      <c r="C159" t="s">
        <v>1110</v>
      </c>
      <c r="D159" t="s">
        <v>2226</v>
      </c>
    </row>
    <row r="160" spans="1:4">
      <c r="A160" t="s">
        <v>1111</v>
      </c>
      <c r="B160" t="str">
        <f>SUBSTITUTE(SUBSTITUTE(SUBSTITUTE(SUBSTITUTE(SUBSTITUTE(WA_CDPs[[#This Row],[NAME]]," Tribal Community CDP, Washington","")," CDP, Washington","")," city, Washington","")," town, Washington","")," village, Washington","")</f>
        <v>Duluth</v>
      </c>
      <c r="C160" t="s">
        <v>1112</v>
      </c>
      <c r="D160" t="s">
        <v>2227</v>
      </c>
    </row>
    <row r="161" spans="1:4">
      <c r="A161" t="s">
        <v>1113</v>
      </c>
      <c r="B161" t="str">
        <f>SUBSTITUTE(SUBSTITUTE(SUBSTITUTE(SUBSTITUTE(SUBSTITUTE(WA_CDPs[[#This Row],[NAME]]," Tribal Community CDP, Washington","")," CDP, Washington","")," city, Washington","")," town, Washington","")," village, Washington","")</f>
        <v>DuPont</v>
      </c>
      <c r="C161" t="s">
        <v>1114</v>
      </c>
      <c r="D161" t="s">
        <v>2228</v>
      </c>
    </row>
    <row r="162" spans="1:4">
      <c r="A162" t="s">
        <v>1115</v>
      </c>
      <c r="B162" t="str">
        <f>SUBSTITUTE(SUBSTITUTE(SUBSTITUTE(SUBSTITUTE(SUBSTITUTE(WA_CDPs[[#This Row],[NAME]]," Tribal Community CDP, Washington","")," CDP, Washington","")," city, Washington","")," town, Washington","")," village, Washington","")</f>
        <v>Duvall</v>
      </c>
      <c r="C162" t="s">
        <v>1116</v>
      </c>
      <c r="D162" t="s">
        <v>2229</v>
      </c>
    </row>
    <row r="163" spans="1:4">
      <c r="A163" t="s">
        <v>1117</v>
      </c>
      <c r="B163" t="str">
        <f>SUBSTITUTE(SUBSTITUTE(SUBSTITUTE(SUBSTITUTE(SUBSTITUTE(WA_CDPs[[#This Row],[NAME]]," Tribal Community CDP, Washington","")," CDP, Washington","")," city, Washington","")," town, Washington","")," village, Washington","")</f>
        <v>East Cathlamet</v>
      </c>
      <c r="C163" t="s">
        <v>1118</v>
      </c>
      <c r="D163" t="s">
        <v>2230</v>
      </c>
    </row>
    <row r="164" spans="1:4">
      <c r="A164" t="s">
        <v>1119</v>
      </c>
      <c r="B164" t="str">
        <f>SUBSTITUTE(SUBSTITUTE(SUBSTITUTE(SUBSTITUTE(SUBSTITUTE(WA_CDPs[[#This Row],[NAME]]," Tribal Community CDP, Washington","")," CDP, Washington","")," city, Washington","")," town, Washington","")," village, Washington","")</f>
        <v>Eastmont</v>
      </c>
      <c r="C164" t="s">
        <v>1120</v>
      </c>
      <c r="D164" t="s">
        <v>2231</v>
      </c>
    </row>
    <row r="165" spans="1:4">
      <c r="A165" t="s">
        <v>1121</v>
      </c>
      <c r="B165" t="str">
        <f>SUBSTITUTE(SUBSTITUTE(SUBSTITUTE(SUBSTITUTE(SUBSTITUTE(WA_CDPs[[#This Row],[NAME]]," Tribal Community CDP, Washington","")," CDP, Washington","")," city, Washington","")," town, Washington","")," village, Washington","")</f>
        <v>Easton</v>
      </c>
      <c r="C165" t="s">
        <v>1122</v>
      </c>
      <c r="D165" t="s">
        <v>2232</v>
      </c>
    </row>
    <row r="166" spans="1:4">
      <c r="A166" t="s">
        <v>1123</v>
      </c>
      <c r="B166" t="str">
        <f>SUBSTITUTE(SUBSTITUTE(SUBSTITUTE(SUBSTITUTE(SUBSTITUTE(WA_CDPs[[#This Row],[NAME]]," Tribal Community CDP, Washington","")," CDP, Washington","")," city, Washington","")," town, Washington","")," village, Washington","")</f>
        <v>East Port Orchard</v>
      </c>
      <c r="C166" t="s">
        <v>1124</v>
      </c>
      <c r="D166" t="s">
        <v>2233</v>
      </c>
    </row>
    <row r="167" spans="1:4">
      <c r="A167" t="s">
        <v>1125</v>
      </c>
      <c r="B167" t="str">
        <f>SUBSTITUTE(SUBSTITUTE(SUBSTITUTE(SUBSTITUTE(SUBSTITUTE(WA_CDPs[[#This Row],[NAME]]," Tribal Community CDP, Washington","")," CDP, Washington","")," city, Washington","")," town, Washington","")," village, Washington","")</f>
        <v>East Renton Highlands</v>
      </c>
      <c r="C167" t="s">
        <v>1126</v>
      </c>
      <c r="D167" t="s">
        <v>2234</v>
      </c>
    </row>
    <row r="168" spans="1:4">
      <c r="A168" t="s">
        <v>1127</v>
      </c>
      <c r="B168" t="str">
        <f>SUBSTITUTE(SUBSTITUTE(SUBSTITUTE(SUBSTITUTE(SUBSTITUTE(WA_CDPs[[#This Row],[NAME]]," Tribal Community CDP, Washington","")," CDP, Washington","")," city, Washington","")," town, Washington","")," village, Washington","")</f>
        <v>East Wenatchee</v>
      </c>
      <c r="C168" t="s">
        <v>1128</v>
      </c>
      <c r="D168" t="s">
        <v>2235</v>
      </c>
    </row>
    <row r="169" spans="1:4">
      <c r="A169" t="s">
        <v>1129</v>
      </c>
      <c r="B169" t="str">
        <f>SUBSTITUTE(SUBSTITUTE(SUBSTITUTE(SUBSTITUTE(SUBSTITUTE(WA_CDPs[[#This Row],[NAME]]," Tribal Community CDP, Washington","")," CDP, Washington","")," city, Washington","")," town, Washington","")," village, Washington","")</f>
        <v>Eatonville</v>
      </c>
      <c r="C169" t="s">
        <v>1130</v>
      </c>
      <c r="D169" t="s">
        <v>2236</v>
      </c>
    </row>
    <row r="170" spans="1:4">
      <c r="A170" t="s">
        <v>1131</v>
      </c>
      <c r="B170" t="str">
        <f>SUBSTITUTE(SUBSTITUTE(SUBSTITUTE(SUBSTITUTE(SUBSTITUTE(WA_CDPs[[#This Row],[NAME]]," Tribal Community CDP, Washington","")," CDP, Washington","")," city, Washington","")," town, Washington","")," village, Washington","")</f>
        <v>Edgewood</v>
      </c>
      <c r="C170" t="s">
        <v>1132</v>
      </c>
      <c r="D170" t="s">
        <v>2237</v>
      </c>
    </row>
    <row r="171" spans="1:4">
      <c r="A171" t="s">
        <v>1133</v>
      </c>
      <c r="B171" t="str">
        <f>SUBSTITUTE(SUBSTITUTE(SUBSTITUTE(SUBSTITUTE(SUBSTITUTE(WA_CDPs[[#This Row],[NAME]]," Tribal Community CDP, Washington","")," CDP, Washington","")," city, Washington","")," town, Washington","")," village, Washington","")</f>
        <v>Edison</v>
      </c>
      <c r="C171" t="s">
        <v>1134</v>
      </c>
      <c r="D171" t="s">
        <v>2238</v>
      </c>
    </row>
    <row r="172" spans="1:4">
      <c r="A172" t="s">
        <v>1135</v>
      </c>
      <c r="B172" t="str">
        <f>SUBSTITUTE(SUBSTITUTE(SUBSTITUTE(SUBSTITUTE(SUBSTITUTE(WA_CDPs[[#This Row],[NAME]]," Tribal Community CDP, Washington","")," CDP, Washington","")," city, Washington","")," town, Washington","")," village, Washington","")</f>
        <v>Edmonds</v>
      </c>
      <c r="C172" t="s">
        <v>1136</v>
      </c>
      <c r="D172" t="s">
        <v>2239</v>
      </c>
    </row>
    <row r="173" spans="1:4">
      <c r="A173" t="s">
        <v>1137</v>
      </c>
      <c r="B173" t="str">
        <f>SUBSTITUTE(SUBSTITUTE(SUBSTITUTE(SUBSTITUTE(SUBSTITUTE(WA_CDPs[[#This Row],[NAME]]," Tribal Community CDP, Washington","")," CDP, Washington","")," city, Washington","")," town, Washington","")," village, Washington","")</f>
        <v>Elbe</v>
      </c>
      <c r="C173" t="s">
        <v>1138</v>
      </c>
      <c r="D173" t="s">
        <v>2240</v>
      </c>
    </row>
    <row r="174" spans="1:4">
      <c r="A174" t="s">
        <v>1139</v>
      </c>
      <c r="B174" t="str">
        <f>SUBSTITUTE(SUBSTITUTE(SUBSTITUTE(SUBSTITUTE(SUBSTITUTE(WA_CDPs[[#This Row],[NAME]]," Tribal Community CDP, Washington","")," CDP, Washington","")," city, Washington","")," town, Washington","")," village, Washington","")</f>
        <v>Electric City</v>
      </c>
      <c r="C174" t="s">
        <v>1140</v>
      </c>
      <c r="D174" t="s">
        <v>2241</v>
      </c>
    </row>
    <row r="175" spans="1:4">
      <c r="A175" t="s">
        <v>1141</v>
      </c>
      <c r="B175" t="str">
        <f>SUBSTITUTE(SUBSTITUTE(SUBSTITUTE(SUBSTITUTE(SUBSTITUTE(WA_CDPs[[#This Row],[NAME]]," Tribal Community CDP, Washington","")," CDP, Washington","")," city, Washington","")," town, Washington","")," village, Washington","")</f>
        <v>Elk Plain</v>
      </c>
      <c r="C175" t="s">
        <v>1142</v>
      </c>
      <c r="D175" t="s">
        <v>2242</v>
      </c>
    </row>
    <row r="176" spans="1:4">
      <c r="A176" t="s">
        <v>1143</v>
      </c>
      <c r="B176" t="str">
        <f>SUBSTITUTE(SUBSTITUTE(SUBSTITUTE(SUBSTITUTE(SUBSTITUTE(WA_CDPs[[#This Row],[NAME]]," Tribal Community CDP, Washington","")," CDP, Washington","")," city, Washington","")," town, Washington","")," village, Washington","")</f>
        <v>Ellensburg</v>
      </c>
      <c r="C176" t="s">
        <v>1144</v>
      </c>
      <c r="D176" t="s">
        <v>2243</v>
      </c>
    </row>
    <row r="177" spans="1:4">
      <c r="A177" t="s">
        <v>1145</v>
      </c>
      <c r="B177" t="str">
        <f>SUBSTITUTE(SUBSTITUTE(SUBSTITUTE(SUBSTITUTE(SUBSTITUTE(WA_CDPs[[#This Row],[NAME]]," Tribal Community CDP, Washington","")," CDP, Washington","")," city, Washington","")," town, Washington","")," village, Washington","")</f>
        <v>Elma</v>
      </c>
      <c r="C177" t="s">
        <v>1146</v>
      </c>
      <c r="D177" t="s">
        <v>2244</v>
      </c>
    </row>
    <row r="178" spans="1:4">
      <c r="A178" t="s">
        <v>1147</v>
      </c>
      <c r="B178" t="str">
        <f>SUBSTITUTE(SUBSTITUTE(SUBSTITUTE(SUBSTITUTE(SUBSTITUTE(WA_CDPs[[#This Row],[NAME]]," Tribal Community CDP, Washington","")," CDP, Washington","")," city, Washington","")," town, Washington","")," village, Washington","")</f>
        <v>Elmer City</v>
      </c>
      <c r="C178" t="s">
        <v>1148</v>
      </c>
      <c r="D178" t="s">
        <v>2245</v>
      </c>
    </row>
    <row r="179" spans="1:4">
      <c r="A179" t="s">
        <v>1149</v>
      </c>
      <c r="B179" t="str">
        <f>SUBSTITUTE(SUBSTITUTE(SUBSTITUTE(SUBSTITUTE(SUBSTITUTE(WA_CDPs[[#This Row],[NAME]]," Tribal Community CDP, Washington","")," CDP, Washington","")," city, Washington","")," town, Washington","")," village, Washington","")</f>
        <v>Endicott</v>
      </c>
      <c r="C179" t="s">
        <v>1150</v>
      </c>
      <c r="D179" t="s">
        <v>2246</v>
      </c>
    </row>
    <row r="180" spans="1:4">
      <c r="A180" t="s">
        <v>1151</v>
      </c>
      <c r="B180" t="str">
        <f>SUBSTITUTE(SUBSTITUTE(SUBSTITUTE(SUBSTITUTE(SUBSTITUTE(WA_CDPs[[#This Row],[NAME]]," Tribal Community CDP, Washington","")," CDP, Washington","")," city, Washington","")," town, Washington","")," village, Washington","")</f>
        <v>Enetai</v>
      </c>
      <c r="C180" t="s">
        <v>1152</v>
      </c>
      <c r="D180" t="s">
        <v>2247</v>
      </c>
    </row>
    <row r="181" spans="1:4">
      <c r="A181" t="s">
        <v>1153</v>
      </c>
      <c r="B181" t="str">
        <f>SUBSTITUTE(SUBSTITUTE(SUBSTITUTE(SUBSTITUTE(SUBSTITUTE(WA_CDPs[[#This Row],[NAME]]," Tribal Community CDP, Washington","")," CDP, Washington","")," city, Washington","")," town, Washington","")," village, Washington","")</f>
        <v>Entiat</v>
      </c>
      <c r="C181" t="s">
        <v>1154</v>
      </c>
      <c r="D181" t="s">
        <v>2248</v>
      </c>
    </row>
    <row r="182" spans="1:4">
      <c r="A182" t="s">
        <v>1155</v>
      </c>
      <c r="B182" t="str">
        <f>SUBSTITUTE(SUBSTITUTE(SUBSTITUTE(SUBSTITUTE(SUBSTITUTE(WA_CDPs[[#This Row],[NAME]]," Tribal Community CDP, Washington","")," CDP, Washington","")," city, Washington","")," town, Washington","")," village, Washington","")</f>
        <v>Enumclaw</v>
      </c>
      <c r="C182" t="s">
        <v>1156</v>
      </c>
      <c r="D182" t="s">
        <v>2249</v>
      </c>
    </row>
    <row r="183" spans="1:4">
      <c r="A183" t="s">
        <v>1157</v>
      </c>
      <c r="B183" t="str">
        <f>SUBSTITUTE(SUBSTITUTE(SUBSTITUTE(SUBSTITUTE(SUBSTITUTE(WA_CDPs[[#This Row],[NAME]]," Tribal Community CDP, Washington","")," CDP, Washington","")," city, Washington","")," town, Washington","")," village, Washington","")</f>
        <v>Ephrata</v>
      </c>
      <c r="C183" t="s">
        <v>1158</v>
      </c>
      <c r="D183" t="s">
        <v>2250</v>
      </c>
    </row>
    <row r="184" spans="1:4">
      <c r="A184" t="s">
        <v>1159</v>
      </c>
      <c r="B184" t="str">
        <f>SUBSTITUTE(SUBSTITUTE(SUBSTITUTE(SUBSTITUTE(SUBSTITUTE(WA_CDPs[[#This Row],[NAME]]," Tribal Community CDP, Washington","")," CDP, Washington","")," city, Washington","")," town, Washington","")," village, Washington","")</f>
        <v>Erlands Point</v>
      </c>
      <c r="C184" t="s">
        <v>1160</v>
      </c>
      <c r="D184" t="e">
        <v>#N/A</v>
      </c>
    </row>
    <row r="185" spans="1:4">
      <c r="A185" t="s">
        <v>1161</v>
      </c>
      <c r="B185" t="str">
        <f>SUBSTITUTE(SUBSTITUTE(SUBSTITUTE(SUBSTITUTE(SUBSTITUTE(WA_CDPs[[#This Row],[NAME]]," Tribal Community CDP, Washington","")," CDP, Washington","")," city, Washington","")," town, Washington","")," village, Washington","")</f>
        <v>Eschbach</v>
      </c>
      <c r="C185" t="s">
        <v>1162</v>
      </c>
      <c r="D185" t="s">
        <v>2251</v>
      </c>
    </row>
    <row r="186" spans="1:4">
      <c r="A186" t="s">
        <v>1163</v>
      </c>
      <c r="B186" t="str">
        <f>SUBSTITUTE(SUBSTITUTE(SUBSTITUTE(SUBSTITUTE(SUBSTITUTE(WA_CDPs[[#This Row],[NAME]]," Tribal Community CDP, Washington","")," CDP, Washington","")," city, Washington","")," town, Washington","")," village, Washington","")</f>
        <v>Esperance</v>
      </c>
      <c r="C186" t="s">
        <v>1164</v>
      </c>
      <c r="D186" t="s">
        <v>2252</v>
      </c>
    </row>
    <row r="187" spans="1:4">
      <c r="A187" t="s">
        <v>1165</v>
      </c>
      <c r="B187" t="str">
        <f>SUBSTITUTE(SUBSTITUTE(SUBSTITUTE(SUBSTITUTE(SUBSTITUTE(WA_CDPs[[#This Row],[NAME]]," Tribal Community CDP, Washington","")," CDP, Washington","")," city, Washington","")," town, Washington","")," village, Washington","")</f>
        <v>Everett</v>
      </c>
      <c r="C187" t="s">
        <v>1166</v>
      </c>
      <c r="D187" t="s">
        <v>2253</v>
      </c>
    </row>
    <row r="188" spans="1:4">
      <c r="A188" t="s">
        <v>1167</v>
      </c>
      <c r="B188" t="str">
        <f>SUBSTITUTE(SUBSTITUTE(SUBSTITUTE(SUBSTITUTE(SUBSTITUTE(WA_CDPs[[#This Row],[NAME]]," Tribal Community CDP, Washington","")," CDP, Washington","")," city, Washington","")," town, Washington","")," village, Washington","")</f>
        <v>Everson</v>
      </c>
      <c r="C188" t="s">
        <v>1168</v>
      </c>
      <c r="D188" t="s">
        <v>2254</v>
      </c>
    </row>
    <row r="189" spans="1:4">
      <c r="A189" t="s">
        <v>1169</v>
      </c>
      <c r="B189" t="str">
        <f>SUBSTITUTE(SUBSTITUTE(SUBSTITUTE(SUBSTITUTE(SUBSTITUTE(WA_CDPs[[#This Row],[NAME]]," Tribal Community CDP, Washington","")," CDP, Washington","")," city, Washington","")," town, Washington","")," village, Washington","")</f>
        <v>Fairchild AFB</v>
      </c>
      <c r="C189" t="s">
        <v>1170</v>
      </c>
      <c r="D189" t="s">
        <v>2255</v>
      </c>
    </row>
    <row r="190" spans="1:4">
      <c r="A190" t="s">
        <v>1171</v>
      </c>
      <c r="B190" t="str">
        <f>SUBSTITUTE(SUBSTITUTE(SUBSTITUTE(SUBSTITUTE(SUBSTITUTE(WA_CDPs[[#This Row],[NAME]]," Tribal Community CDP, Washington","")," CDP, Washington","")," city, Washington","")," town, Washington","")," village, Washington","")</f>
        <v>Fairfield</v>
      </c>
      <c r="C190" t="s">
        <v>1172</v>
      </c>
      <c r="D190" t="s">
        <v>2256</v>
      </c>
    </row>
    <row r="191" spans="1:4">
      <c r="A191" t="s">
        <v>1173</v>
      </c>
      <c r="B191" t="str">
        <f>SUBSTITUTE(SUBSTITUTE(SUBSTITUTE(SUBSTITUTE(SUBSTITUTE(WA_CDPs[[#This Row],[NAME]]," Tribal Community CDP, Washington","")," CDP, Washington","")," city, Washington","")," town, Washington","")," village, Washington","")</f>
        <v>Fairwood CDP (King County), Washington</v>
      </c>
      <c r="C191" t="s">
        <v>1174</v>
      </c>
      <c r="D191" t="s">
        <v>2257</v>
      </c>
    </row>
    <row r="192" spans="1:4">
      <c r="A192" t="s">
        <v>1175</v>
      </c>
      <c r="B192" t="str">
        <f>SUBSTITUTE(SUBSTITUTE(SUBSTITUTE(SUBSTITUTE(SUBSTITUTE(WA_CDPs[[#This Row],[NAME]]," Tribal Community CDP, Washington","")," CDP, Washington","")," city, Washington","")," town, Washington","")," village, Washington","")</f>
        <v>Fairwood CDP (Spokane County), Washington</v>
      </c>
      <c r="C192" t="s">
        <v>1176</v>
      </c>
      <c r="D192" t="s">
        <v>2258</v>
      </c>
    </row>
    <row r="193" spans="1:4">
      <c r="A193" t="s">
        <v>1177</v>
      </c>
      <c r="B193" t="str">
        <f>SUBSTITUTE(SUBSTITUTE(SUBSTITUTE(SUBSTITUTE(SUBSTITUTE(WA_CDPs[[#This Row],[NAME]]," Tribal Community CDP, Washington","")," CDP, Washington","")," city, Washington","")," town, Washington","")," village, Washington","")</f>
        <v>Fall City</v>
      </c>
      <c r="C193" t="s">
        <v>1178</v>
      </c>
      <c r="D193" t="s">
        <v>2259</v>
      </c>
    </row>
    <row r="194" spans="1:4">
      <c r="A194" t="s">
        <v>1179</v>
      </c>
      <c r="B194" t="str">
        <f>SUBSTITUTE(SUBSTITUTE(SUBSTITUTE(SUBSTITUTE(SUBSTITUTE(WA_CDPs[[#This Row],[NAME]]," Tribal Community CDP, Washington","")," CDP, Washington","")," city, Washington","")," town, Washington","")," village, Washington","")</f>
        <v>Farmington</v>
      </c>
      <c r="C194" t="s">
        <v>1180</v>
      </c>
      <c r="D194" t="s">
        <v>2260</v>
      </c>
    </row>
    <row r="195" spans="1:4">
      <c r="A195" t="s">
        <v>1181</v>
      </c>
      <c r="B195" t="str">
        <f>SUBSTITUTE(SUBSTITUTE(SUBSTITUTE(SUBSTITUTE(SUBSTITUTE(WA_CDPs[[#This Row],[NAME]]," Tribal Community CDP, Washington","")," CDP, Washington","")," city, Washington","")," town, Washington","")," village, Washington","")</f>
        <v>Federal Way</v>
      </c>
      <c r="C195" t="s">
        <v>1182</v>
      </c>
      <c r="D195" t="s">
        <v>2261</v>
      </c>
    </row>
    <row r="196" spans="1:4">
      <c r="A196" t="s">
        <v>1183</v>
      </c>
      <c r="B196" t="str">
        <f>SUBSTITUTE(SUBSTITUTE(SUBSTITUTE(SUBSTITUTE(SUBSTITUTE(WA_CDPs[[#This Row],[NAME]]," Tribal Community CDP, Washington","")," CDP, Washington","")," city, Washington","")," town, Washington","")," village, Washington","")</f>
        <v>Felida</v>
      </c>
      <c r="C196" t="s">
        <v>1184</v>
      </c>
      <c r="D196" t="s">
        <v>2262</v>
      </c>
    </row>
    <row r="197" spans="1:4">
      <c r="A197" t="s">
        <v>1185</v>
      </c>
      <c r="B197" t="str">
        <f>SUBSTITUTE(SUBSTITUTE(SUBSTITUTE(SUBSTITUTE(SUBSTITUTE(WA_CDPs[[#This Row],[NAME]]," Tribal Community CDP, Washington","")," CDP, Washington","")," city, Washington","")," town, Washington","")," village, Washington","")</f>
        <v>Ferndale</v>
      </c>
      <c r="C197" t="s">
        <v>1186</v>
      </c>
      <c r="D197" t="s">
        <v>2263</v>
      </c>
    </row>
    <row r="198" spans="1:4">
      <c r="A198" t="s">
        <v>1187</v>
      </c>
      <c r="B198" t="str">
        <f>SUBSTITUTE(SUBSTITUTE(SUBSTITUTE(SUBSTITUTE(SUBSTITUTE(WA_CDPs[[#This Row],[NAME]]," Tribal Community CDP, Washington","")," CDP, Washington","")," city, Washington","")," town, Washington","")," village, Washington","")</f>
        <v>Fern Prairie</v>
      </c>
      <c r="C198" t="s">
        <v>1188</v>
      </c>
      <c r="D198" t="s">
        <v>2264</v>
      </c>
    </row>
    <row r="199" spans="1:4">
      <c r="A199" t="s">
        <v>1189</v>
      </c>
      <c r="B199" t="str">
        <f>SUBSTITUTE(SUBSTITUTE(SUBSTITUTE(SUBSTITUTE(SUBSTITUTE(WA_CDPs[[#This Row],[NAME]]," Tribal Community CDP, Washington","")," CDP, Washington","")," city, Washington","")," town, Washington","")," village, Washington","")</f>
        <v>Fife</v>
      </c>
      <c r="C199" t="s">
        <v>1190</v>
      </c>
      <c r="D199" t="s">
        <v>2265</v>
      </c>
    </row>
    <row r="200" spans="1:4">
      <c r="A200" t="s">
        <v>1191</v>
      </c>
      <c r="B200" t="str">
        <f>SUBSTITUTE(SUBSTITUTE(SUBSTITUTE(SUBSTITUTE(SUBSTITUTE(WA_CDPs[[#This Row],[NAME]]," Tribal Community CDP, Washington","")," CDP, Washington","")," city, Washington","")," town, Washington","")," village, Washington","")</f>
        <v>Fife Heights</v>
      </c>
      <c r="C200" t="s">
        <v>1192</v>
      </c>
      <c r="D200" t="s">
        <v>2266</v>
      </c>
    </row>
    <row r="201" spans="1:4">
      <c r="A201" t="s">
        <v>1193</v>
      </c>
      <c r="B201" t="str">
        <f>SUBSTITUTE(SUBSTITUTE(SUBSTITUTE(SUBSTITUTE(SUBSTITUTE(WA_CDPs[[#This Row],[NAME]]," Tribal Community CDP, Washington","")," CDP, Washington","")," city, Washington","")," town, Washington","")," village, Washington","")</f>
        <v>Finley</v>
      </c>
      <c r="C201" t="s">
        <v>1194</v>
      </c>
      <c r="D201" t="s">
        <v>2267</v>
      </c>
    </row>
    <row r="202" spans="1:4">
      <c r="A202" t="s">
        <v>1195</v>
      </c>
      <c r="B202" t="str">
        <f>SUBSTITUTE(SUBSTITUTE(SUBSTITUTE(SUBSTITUTE(SUBSTITUTE(WA_CDPs[[#This Row],[NAME]]," Tribal Community CDP, Washington","")," CDP, Washington","")," city, Washington","")," town, Washington","")," village, Washington","")</f>
        <v>Fircrest</v>
      </c>
      <c r="C202" t="s">
        <v>1196</v>
      </c>
      <c r="D202" t="s">
        <v>2268</v>
      </c>
    </row>
    <row r="203" spans="1:4">
      <c r="A203" t="s">
        <v>1197</v>
      </c>
      <c r="B203" t="str">
        <f>SUBSTITUTE(SUBSTITUTE(SUBSTITUTE(SUBSTITUTE(SUBSTITUTE(WA_CDPs[[#This Row],[NAME]]," Tribal Community CDP, Washington","")," CDP, Washington","")," city, Washington","")," town, Washington","")," village, Washington","")</f>
        <v>Five Corners</v>
      </c>
      <c r="C203" t="s">
        <v>1198</v>
      </c>
      <c r="D203" t="s">
        <v>2269</v>
      </c>
    </row>
    <row r="204" spans="1:4">
      <c r="A204" t="s">
        <v>1199</v>
      </c>
      <c r="B204" t="str">
        <f>SUBSTITUTE(SUBSTITUTE(SUBSTITUTE(SUBSTITUTE(SUBSTITUTE(WA_CDPs[[#This Row],[NAME]]," Tribal Community CDP, Washington","")," CDP, Washington","")," city, Washington","")," town, Washington","")," village, Washington","")</f>
        <v>Fobes Hill</v>
      </c>
      <c r="C204" t="s">
        <v>1200</v>
      </c>
      <c r="D204" t="s">
        <v>2270</v>
      </c>
    </row>
    <row r="205" spans="1:4">
      <c r="A205" t="s">
        <v>1201</v>
      </c>
      <c r="B205" t="str">
        <f>SUBSTITUTE(SUBSTITUTE(SUBSTITUTE(SUBSTITUTE(SUBSTITUTE(WA_CDPs[[#This Row],[NAME]]," Tribal Community CDP, Washington","")," CDP, Washington","")," city, Washington","")," town, Washington","")," village, Washington","")</f>
        <v>Fords Prairie</v>
      </c>
      <c r="C205" t="s">
        <v>1202</v>
      </c>
      <c r="D205" t="s">
        <v>2271</v>
      </c>
    </row>
    <row r="206" spans="1:4">
      <c r="A206" t="s">
        <v>1203</v>
      </c>
      <c r="B206" t="str">
        <f>SUBSTITUTE(SUBSTITUTE(SUBSTITUTE(SUBSTITUTE(SUBSTITUTE(WA_CDPs[[#This Row],[NAME]]," Tribal Community CDP, Washington","")," CDP, Washington","")," city, Washington","")," town, Washington","")," village, Washington","")</f>
        <v>Forks</v>
      </c>
      <c r="C206" t="s">
        <v>1204</v>
      </c>
      <c r="D206" t="s">
        <v>2272</v>
      </c>
    </row>
    <row r="207" spans="1:4">
      <c r="A207" t="s">
        <v>1205</v>
      </c>
      <c r="B207" t="str">
        <f>SUBSTITUTE(SUBSTITUTE(SUBSTITUTE(SUBSTITUTE(SUBSTITUTE(WA_CDPs[[#This Row],[NAME]]," Tribal Community CDP, Washington","")," CDP, Washington","")," city, Washington","")," town, Washington","")," village, Washington","")</f>
        <v>Fort Lewis</v>
      </c>
      <c r="C207" t="s">
        <v>1206</v>
      </c>
      <c r="D207" t="s">
        <v>2273</v>
      </c>
    </row>
    <row r="208" spans="1:4">
      <c r="A208" t="s">
        <v>1207</v>
      </c>
      <c r="B208" t="str">
        <f>SUBSTITUTE(SUBSTITUTE(SUBSTITUTE(SUBSTITUTE(SUBSTITUTE(WA_CDPs[[#This Row],[NAME]]," Tribal Community CDP, Washington","")," CDP, Washington","")," city, Washington","")," town, Washington","")," village, Washington","")</f>
        <v>Four Lakes</v>
      </c>
      <c r="C208" t="s">
        <v>1208</v>
      </c>
      <c r="D208" t="s">
        <v>2274</v>
      </c>
    </row>
    <row r="209" spans="1:4">
      <c r="A209" t="s">
        <v>1209</v>
      </c>
      <c r="B209" t="str">
        <f>SUBSTITUTE(SUBSTITUTE(SUBSTITUTE(SUBSTITUTE(SUBSTITUTE(WA_CDPs[[#This Row],[NAME]]," Tribal Community CDP, Washington","")," CDP, Washington","")," city, Washington","")," town, Washington","")," village, Washington","")</f>
        <v>Fox Island</v>
      </c>
      <c r="C209" t="s">
        <v>1210</v>
      </c>
      <c r="D209" t="s">
        <v>2275</v>
      </c>
    </row>
    <row r="210" spans="1:4">
      <c r="A210" t="s">
        <v>1211</v>
      </c>
      <c r="B210" t="str">
        <f>SUBSTITUTE(SUBSTITUTE(SUBSTITUTE(SUBSTITUTE(SUBSTITUTE(WA_CDPs[[#This Row],[NAME]]," Tribal Community CDP, Washington","")," CDP, Washington","")," city, Washington","")," town, Washington","")," village, Washington","")</f>
        <v>Frederickson</v>
      </c>
      <c r="C210" t="s">
        <v>1212</v>
      </c>
      <c r="D210" t="s">
        <v>2276</v>
      </c>
    </row>
    <row r="211" spans="1:4">
      <c r="A211" t="s">
        <v>1213</v>
      </c>
      <c r="B211" t="str">
        <f>SUBSTITUTE(SUBSTITUTE(SUBSTITUTE(SUBSTITUTE(SUBSTITUTE(WA_CDPs[[#This Row],[NAME]]," Tribal Community CDP, Washington","")," CDP, Washington","")," city, Washington","")," town, Washington","")," village, Washington","")</f>
        <v>Freeland</v>
      </c>
      <c r="C211" t="s">
        <v>1214</v>
      </c>
      <c r="D211" t="s">
        <v>2277</v>
      </c>
    </row>
    <row r="212" spans="1:4">
      <c r="A212" t="s">
        <v>1215</v>
      </c>
      <c r="B212" t="str">
        <f>SUBSTITUTE(SUBSTITUTE(SUBSTITUTE(SUBSTITUTE(SUBSTITUTE(WA_CDPs[[#This Row],[NAME]]," Tribal Community CDP, Washington","")," CDP, Washington","")," city, Washington","")," town, Washington","")," village, Washington","")</f>
        <v>Friday Harbor</v>
      </c>
      <c r="C212" t="s">
        <v>1216</v>
      </c>
      <c r="D212" t="s">
        <v>2278</v>
      </c>
    </row>
    <row r="213" spans="1:4">
      <c r="A213" t="s">
        <v>1217</v>
      </c>
      <c r="B213" t="str">
        <f>SUBSTITUTE(SUBSTITUTE(SUBSTITUTE(SUBSTITUTE(SUBSTITUTE(WA_CDPs[[#This Row],[NAME]]," Tribal Community CDP, Washington","")," CDP, Washington","")," city, Washington","")," town, Washington","")," village, Washington","")</f>
        <v>Garfield</v>
      </c>
      <c r="C213" t="s">
        <v>1218</v>
      </c>
      <c r="D213" t="s">
        <v>2279</v>
      </c>
    </row>
    <row r="214" spans="1:4">
      <c r="A214" t="s">
        <v>1219</v>
      </c>
      <c r="B214" t="str">
        <f>SUBSTITUTE(SUBSTITUTE(SUBSTITUTE(SUBSTITUTE(SUBSTITUTE(WA_CDPs[[#This Row],[NAME]]," Tribal Community CDP, Washington","")," CDP, Washington","")," city, Washington","")," town, Washington","")," village, Washington","")</f>
        <v>Garrett</v>
      </c>
      <c r="C214" t="s">
        <v>1220</v>
      </c>
      <c r="D214" t="s">
        <v>2280</v>
      </c>
    </row>
    <row r="215" spans="1:4">
      <c r="A215" t="s">
        <v>1221</v>
      </c>
      <c r="B215" t="str">
        <f>SUBSTITUTE(SUBSTITUTE(SUBSTITUTE(SUBSTITUTE(SUBSTITUTE(WA_CDPs[[#This Row],[NAME]]," Tribal Community CDP, Washington","")," CDP, Washington","")," city, Washington","")," town, Washington","")," village, Washington","")</f>
        <v>Geneva</v>
      </c>
      <c r="C215" t="s">
        <v>1222</v>
      </c>
      <c r="D215" t="s">
        <v>2281</v>
      </c>
    </row>
    <row r="216" spans="1:4">
      <c r="A216" t="s">
        <v>1223</v>
      </c>
      <c r="B216" t="str">
        <f>SUBSTITUTE(SUBSTITUTE(SUBSTITUTE(SUBSTITUTE(SUBSTITUTE(WA_CDPs[[#This Row],[NAME]]," Tribal Community CDP, Washington","")," CDP, Washington","")," city, Washington","")," town, Washington","")," village, Washington","")</f>
        <v>George</v>
      </c>
      <c r="C216" t="s">
        <v>1224</v>
      </c>
      <c r="D216" t="s">
        <v>2282</v>
      </c>
    </row>
    <row r="217" spans="1:4">
      <c r="A217" t="s">
        <v>1225</v>
      </c>
      <c r="B217" t="str">
        <f>SUBSTITUTE(SUBSTITUTE(SUBSTITUTE(SUBSTITUTE(SUBSTITUTE(WA_CDPs[[#This Row],[NAME]]," Tribal Community CDP, Washington","")," CDP, Washington","")," city, Washington","")," town, Washington","")," village, Washington","")</f>
        <v>Gig Harbor</v>
      </c>
      <c r="C217" t="s">
        <v>1226</v>
      </c>
      <c r="D217" t="s">
        <v>2283</v>
      </c>
    </row>
    <row r="218" spans="1:4">
      <c r="A218" t="s">
        <v>1227</v>
      </c>
      <c r="B218" t="str">
        <f>SUBSTITUTE(SUBSTITUTE(SUBSTITUTE(SUBSTITUTE(SUBSTITUTE(WA_CDPs[[#This Row],[NAME]]," Tribal Community CDP, Washington","")," CDP, Washington","")," city, Washington","")," town, Washington","")," village, Washington","")</f>
        <v>Glacier</v>
      </c>
      <c r="C218" t="s">
        <v>1228</v>
      </c>
      <c r="D218" t="s">
        <v>2284</v>
      </c>
    </row>
    <row r="219" spans="1:4">
      <c r="A219" t="s">
        <v>1229</v>
      </c>
      <c r="B219" t="str">
        <f>SUBSTITUTE(SUBSTITUTE(SUBSTITUTE(SUBSTITUTE(SUBSTITUTE(WA_CDPs[[#This Row],[NAME]]," Tribal Community CDP, Washington","")," CDP, Washington","")," city, Washington","")," town, Washington","")," village, Washington","")</f>
        <v>Gleed</v>
      </c>
      <c r="C219" t="s">
        <v>1230</v>
      </c>
      <c r="D219" t="s">
        <v>2285</v>
      </c>
    </row>
    <row r="220" spans="1:4">
      <c r="A220" t="s">
        <v>1231</v>
      </c>
      <c r="B220" t="str">
        <f>SUBSTITUTE(SUBSTITUTE(SUBSTITUTE(SUBSTITUTE(SUBSTITUTE(WA_CDPs[[#This Row],[NAME]]," Tribal Community CDP, Washington","")," CDP, Washington","")," city, Washington","")," town, Washington","")," village, Washington","")</f>
        <v>Glenwood</v>
      </c>
      <c r="C220" t="s">
        <v>1232</v>
      </c>
      <c r="D220" t="s">
        <v>2286</v>
      </c>
    </row>
    <row r="221" spans="1:4">
      <c r="A221" t="s">
        <v>1233</v>
      </c>
      <c r="B221" t="str">
        <f>SUBSTITUTE(SUBSTITUTE(SUBSTITUTE(SUBSTITUTE(SUBSTITUTE(WA_CDPs[[#This Row],[NAME]]," Tribal Community CDP, Washington","")," CDP, Washington","")," city, Washington","")," town, Washington","")," village, Washington","")</f>
        <v>Gold Bar</v>
      </c>
      <c r="C221" t="s">
        <v>1234</v>
      </c>
      <c r="D221" t="s">
        <v>2287</v>
      </c>
    </row>
    <row r="222" spans="1:4">
      <c r="A222" t="s">
        <v>1235</v>
      </c>
      <c r="B222" t="str">
        <f>SUBSTITUTE(SUBSTITUTE(SUBSTITUTE(SUBSTITUTE(SUBSTITUTE(WA_CDPs[[#This Row],[NAME]]," Tribal Community CDP, Washington","")," CDP, Washington","")," city, Washington","")," town, Washington","")," village, Washington","")</f>
        <v>Goldendale</v>
      </c>
      <c r="C222" t="s">
        <v>1236</v>
      </c>
      <c r="D222" t="s">
        <v>2288</v>
      </c>
    </row>
    <row r="223" spans="1:4">
      <c r="A223" t="s">
        <v>1237</v>
      </c>
      <c r="B223" t="str">
        <f>SUBSTITUTE(SUBSTITUTE(SUBSTITUTE(SUBSTITUTE(SUBSTITUTE(WA_CDPs[[#This Row],[NAME]]," Tribal Community CDP, Washington","")," CDP, Washington","")," city, Washington","")," town, Washington","")," village, Washington","")</f>
        <v>Gorst</v>
      </c>
      <c r="C223" t="s">
        <v>1238</v>
      </c>
      <c r="D223" t="s">
        <v>2289</v>
      </c>
    </row>
    <row r="224" spans="1:4">
      <c r="A224" t="s">
        <v>1239</v>
      </c>
      <c r="B224" t="str">
        <f>SUBSTITUTE(SUBSTITUTE(SUBSTITUTE(SUBSTITUTE(SUBSTITUTE(WA_CDPs[[#This Row],[NAME]]," Tribal Community CDP, Washington","")," CDP, Washington","")," city, Washington","")," town, Washington","")," village, Washington","")</f>
        <v>Graham</v>
      </c>
      <c r="C224" t="s">
        <v>1240</v>
      </c>
      <c r="D224" t="s">
        <v>2290</v>
      </c>
    </row>
    <row r="225" spans="1:4">
      <c r="A225" t="s">
        <v>1241</v>
      </c>
      <c r="B225" t="str">
        <f>SUBSTITUTE(SUBSTITUTE(SUBSTITUTE(SUBSTITUTE(SUBSTITUTE(WA_CDPs[[#This Row],[NAME]]," Tribal Community CDP, Washington","")," CDP, Washington","")," city, Washington","")," town, Washington","")," village, Washington","")</f>
        <v>Grand Coulee</v>
      </c>
      <c r="C225" t="s">
        <v>1242</v>
      </c>
      <c r="D225" t="s">
        <v>2291</v>
      </c>
    </row>
    <row r="226" spans="1:4">
      <c r="A226" t="s">
        <v>1243</v>
      </c>
      <c r="B226" t="str">
        <f>SUBSTITUTE(SUBSTITUTE(SUBSTITUTE(SUBSTITUTE(SUBSTITUTE(WA_CDPs[[#This Row],[NAME]]," Tribal Community CDP, Washington","")," CDP, Washington","")," city, Washington","")," town, Washington","")," village, Washington","")</f>
        <v>Grand Mound</v>
      </c>
      <c r="C226" t="s">
        <v>1244</v>
      </c>
      <c r="D226" t="s">
        <v>2292</v>
      </c>
    </row>
    <row r="227" spans="1:4">
      <c r="A227" t="s">
        <v>1245</v>
      </c>
      <c r="B227" t="str">
        <f>SUBSTITUTE(SUBSTITUTE(SUBSTITUTE(SUBSTITUTE(SUBSTITUTE(WA_CDPs[[#This Row],[NAME]]," Tribal Community CDP, Washington","")," CDP, Washington","")," city, Washington","")," town, Washington","")," village, Washington","")</f>
        <v>Grandview</v>
      </c>
      <c r="C227" t="s">
        <v>1246</v>
      </c>
      <c r="D227" t="s">
        <v>2293</v>
      </c>
    </row>
    <row r="228" spans="1:4">
      <c r="A228" t="s">
        <v>1247</v>
      </c>
      <c r="B228" t="str">
        <f>SUBSTITUTE(SUBSTITUTE(SUBSTITUTE(SUBSTITUTE(SUBSTITUTE(WA_CDPs[[#This Row],[NAME]]," Tribal Community CDP, Washington","")," CDP, Washington","")," city, Washington","")," town, Washington","")," village, Washington","")</f>
        <v>Granger</v>
      </c>
      <c r="C228" t="s">
        <v>1248</v>
      </c>
      <c r="D228" t="s">
        <v>2294</v>
      </c>
    </row>
    <row r="229" spans="1:4">
      <c r="A229" t="s">
        <v>1249</v>
      </c>
      <c r="B229" t="str">
        <f>SUBSTITUTE(SUBSTITUTE(SUBSTITUTE(SUBSTITUTE(SUBSTITUTE(WA_CDPs[[#This Row],[NAME]]," Tribal Community CDP, Washington","")," CDP, Washington","")," city, Washington","")," town, Washington","")," village, Washington","")</f>
        <v>Granite Falls</v>
      </c>
      <c r="C229" t="s">
        <v>1250</v>
      </c>
      <c r="D229" t="s">
        <v>2295</v>
      </c>
    </row>
    <row r="230" spans="1:4">
      <c r="A230" t="s">
        <v>1251</v>
      </c>
      <c r="B230" t="str">
        <f>SUBSTITUTE(SUBSTITUTE(SUBSTITUTE(SUBSTITUTE(SUBSTITUTE(WA_CDPs[[#This Row],[NAME]]," Tribal Community CDP, Washington","")," CDP, Washington","")," city, Washington","")," town, Washington","")," village, Washington","")</f>
        <v>Grapeview</v>
      </c>
      <c r="C230" t="s">
        <v>1252</v>
      </c>
      <c r="D230" t="s">
        <v>2296</v>
      </c>
    </row>
    <row r="231" spans="1:4">
      <c r="A231" t="s">
        <v>1253</v>
      </c>
      <c r="B231" t="str">
        <f>SUBSTITUTE(SUBSTITUTE(SUBSTITUTE(SUBSTITUTE(SUBSTITUTE(WA_CDPs[[#This Row],[NAME]]," Tribal Community CDP, Washington","")," CDP, Washington","")," city, Washington","")," town, Washington","")," village, Washington","")</f>
        <v>Grayland</v>
      </c>
      <c r="C231" t="s">
        <v>1254</v>
      </c>
      <c r="D231" t="s">
        <v>2297</v>
      </c>
    </row>
    <row r="232" spans="1:4">
      <c r="A232" t="s">
        <v>1255</v>
      </c>
      <c r="B232" t="str">
        <f>SUBSTITUTE(SUBSTITUTE(SUBSTITUTE(SUBSTITUTE(SUBSTITUTE(WA_CDPs[[#This Row],[NAME]]," Tribal Community CDP, Washington","")," CDP, Washington","")," city, Washington","")," town, Washington","")," village, Washington","")</f>
        <v>Grays River</v>
      </c>
      <c r="C232" t="s">
        <v>1256</v>
      </c>
      <c r="D232" t="s">
        <v>2298</v>
      </c>
    </row>
    <row r="233" spans="1:4">
      <c r="A233" t="s">
        <v>1257</v>
      </c>
      <c r="B233" t="str">
        <f>SUBSTITUTE(SUBSTITUTE(SUBSTITUTE(SUBSTITUTE(SUBSTITUTE(WA_CDPs[[#This Row],[NAME]]," Tribal Community CDP, Washington","")," CDP, Washington","")," city, Washington","")," town, Washington","")," village, Washington","")</f>
        <v>Green Bluff</v>
      </c>
      <c r="C233" t="s">
        <v>1258</v>
      </c>
      <c r="D233" t="s">
        <v>2299</v>
      </c>
    </row>
    <row r="234" spans="1:4">
      <c r="A234" t="s">
        <v>1259</v>
      </c>
      <c r="B234" t="str">
        <f>SUBSTITUTE(SUBSTITUTE(SUBSTITUTE(SUBSTITUTE(SUBSTITUTE(WA_CDPs[[#This Row],[NAME]]," Tribal Community CDP, Washington","")," CDP, Washington","")," city, Washington","")," town, Washington","")," village, Washington","")</f>
        <v>Greenwater</v>
      </c>
      <c r="C234" t="s">
        <v>1260</v>
      </c>
      <c r="D234" t="s">
        <v>2300</v>
      </c>
    </row>
    <row r="235" spans="1:4">
      <c r="A235" t="s">
        <v>1261</v>
      </c>
      <c r="B235" t="str">
        <f>SUBSTITUTE(SUBSTITUTE(SUBSTITUTE(SUBSTITUTE(SUBSTITUTE(WA_CDPs[[#This Row],[NAME]]," Tribal Community CDP, Washington","")," CDP, Washington","")," city, Washington","")," town, Washington","")," village, Washington","")</f>
        <v>Hamilton</v>
      </c>
      <c r="C235" t="s">
        <v>1262</v>
      </c>
      <c r="D235" t="s">
        <v>2301</v>
      </c>
    </row>
    <row r="236" spans="1:4">
      <c r="A236" t="s">
        <v>1263</v>
      </c>
      <c r="B236" t="str">
        <f>SUBSTITUTE(SUBSTITUTE(SUBSTITUTE(SUBSTITUTE(SUBSTITUTE(WA_CDPs[[#This Row],[NAME]]," Tribal Community CDP, Washington","")," CDP, Washington","")," city, Washington","")," town, Washington","")," village, Washington","")</f>
        <v>Hansville</v>
      </c>
      <c r="C236" t="s">
        <v>1264</v>
      </c>
      <c r="D236" t="s">
        <v>2302</v>
      </c>
    </row>
    <row r="237" spans="1:4">
      <c r="A237" t="s">
        <v>1265</v>
      </c>
      <c r="B237" t="str">
        <f>SUBSTITUTE(SUBSTITUTE(SUBSTITUTE(SUBSTITUTE(SUBSTITUTE(WA_CDPs[[#This Row],[NAME]]," Tribal Community CDP, Washington","")," CDP, Washington","")," city, Washington","")," town, Washington","")," village, Washington","")</f>
        <v>Harrah</v>
      </c>
      <c r="C237" t="s">
        <v>1266</v>
      </c>
      <c r="D237" t="s">
        <v>2303</v>
      </c>
    </row>
    <row r="238" spans="1:4">
      <c r="A238" t="s">
        <v>1267</v>
      </c>
      <c r="B238" t="str">
        <f>SUBSTITUTE(SUBSTITUTE(SUBSTITUTE(SUBSTITUTE(SUBSTITUTE(WA_CDPs[[#This Row],[NAME]]," Tribal Community CDP, Washington","")," CDP, Washington","")," city, Washington","")," town, Washington","")," village, Washington","")</f>
        <v>Harrington</v>
      </c>
      <c r="C238" t="s">
        <v>1268</v>
      </c>
      <c r="D238" t="s">
        <v>2304</v>
      </c>
    </row>
    <row r="239" spans="1:4">
      <c r="A239" t="s">
        <v>1269</v>
      </c>
      <c r="B239" t="str">
        <f>SUBSTITUTE(SUBSTITUTE(SUBSTITUTE(SUBSTITUTE(SUBSTITUTE(WA_CDPs[[#This Row],[NAME]]," Tribal Community CDP, Washington","")," CDP, Washington","")," city, Washington","")," town, Washington","")," village, Washington","")</f>
        <v>Hartline</v>
      </c>
      <c r="C239" t="s">
        <v>1270</v>
      </c>
      <c r="D239" t="s">
        <v>2305</v>
      </c>
    </row>
    <row r="240" spans="1:4">
      <c r="A240" t="s">
        <v>1271</v>
      </c>
      <c r="B240" t="str">
        <f>SUBSTITUTE(SUBSTITUTE(SUBSTITUTE(SUBSTITUTE(SUBSTITUTE(WA_CDPs[[#This Row],[NAME]]," Tribal Community CDP, Washington","")," CDP, Washington","")," city, Washington","")," town, Washington","")," village, Washington","")</f>
        <v>Hat Island</v>
      </c>
      <c r="C240" t="s">
        <v>1272</v>
      </c>
      <c r="D240" t="s">
        <v>2306</v>
      </c>
    </row>
    <row r="241" spans="1:4">
      <c r="A241" t="s">
        <v>1273</v>
      </c>
      <c r="B241" t="str">
        <f>SUBSTITUTE(SUBSTITUTE(SUBSTITUTE(SUBSTITUTE(SUBSTITUTE(WA_CDPs[[#This Row],[NAME]]," Tribal Community CDP, Washington","")," CDP, Washington","")," city, Washington","")," town, Washington","")," village, Washington","")</f>
        <v>Hatton</v>
      </c>
      <c r="C241" t="s">
        <v>1274</v>
      </c>
      <c r="D241" t="s">
        <v>2307</v>
      </c>
    </row>
    <row r="242" spans="1:4">
      <c r="A242" t="s">
        <v>1275</v>
      </c>
      <c r="B242" t="str">
        <f>SUBSTITUTE(SUBSTITUTE(SUBSTITUTE(SUBSTITUTE(SUBSTITUTE(WA_CDPs[[#This Row],[NAME]]," Tribal Community CDP, Washington","")," CDP, Washington","")," city, Washington","")," town, Washington","")," village, Washington","")</f>
        <v>Hazel Dell</v>
      </c>
      <c r="C242" t="s">
        <v>1276</v>
      </c>
      <c r="D242" t="s">
        <v>2308</v>
      </c>
    </row>
    <row r="243" spans="1:4">
      <c r="A243" t="s">
        <v>1277</v>
      </c>
      <c r="B243" t="str">
        <f>SUBSTITUTE(SUBSTITUTE(SUBSTITUTE(SUBSTITUTE(SUBSTITUTE(WA_CDPs[[#This Row],[NAME]]," Tribal Community CDP, Washington","")," CDP, Washington","")," city, Washington","")," town, Washington","")," village, Washington","")</f>
        <v>Herron Island</v>
      </c>
      <c r="C243" t="s">
        <v>1278</v>
      </c>
      <c r="D243" t="s">
        <v>2309</v>
      </c>
    </row>
    <row r="244" spans="1:4">
      <c r="A244" t="s">
        <v>1279</v>
      </c>
      <c r="B244" t="str">
        <f>SUBSTITUTE(SUBSTITUTE(SUBSTITUTE(SUBSTITUTE(SUBSTITUTE(WA_CDPs[[#This Row],[NAME]]," Tribal Community CDP, Washington","")," CDP, Washington","")," city, Washington","")," town, Washington","")," village, Washington","")</f>
        <v>High Bridge</v>
      </c>
      <c r="C244" t="s">
        <v>1280</v>
      </c>
      <c r="D244" t="s">
        <v>2310</v>
      </c>
    </row>
    <row r="245" spans="1:4">
      <c r="A245" t="s">
        <v>1281</v>
      </c>
      <c r="B245" t="str">
        <f>SUBSTITUTE(SUBSTITUTE(SUBSTITUTE(SUBSTITUTE(SUBSTITUTE(WA_CDPs[[#This Row],[NAME]]," Tribal Community CDP, Washington","")," CDP, Washington","")," city, Washington","")," town, Washington","")," village, Washington","")</f>
        <v>Hobart</v>
      </c>
      <c r="C245" t="s">
        <v>1282</v>
      </c>
      <c r="D245" t="s">
        <v>2311</v>
      </c>
    </row>
    <row r="246" spans="1:4">
      <c r="A246" t="s">
        <v>1283</v>
      </c>
      <c r="B246" t="str">
        <f>SUBSTITUTE(SUBSTITUTE(SUBSTITUTE(SUBSTITUTE(SUBSTITUTE(WA_CDPs[[#This Row],[NAME]]," Tribal Community CDP, Washington","")," CDP, Washington","")," city, Washington","")," town, Washington","")," village, Washington","")</f>
        <v>Hockinson</v>
      </c>
      <c r="C246" t="s">
        <v>1284</v>
      </c>
      <c r="D246" t="s">
        <v>2312</v>
      </c>
    </row>
    <row r="247" spans="1:4">
      <c r="A247" t="s">
        <v>1285</v>
      </c>
      <c r="B247" t="str">
        <f>SUBSTITUTE(SUBSTITUTE(SUBSTITUTE(SUBSTITUTE(SUBSTITUTE(WA_CDPs[[#This Row],[NAME]]," Tribal Community CDP, Washington","")," CDP, Washington","")," city, Washington","")," town, Washington","")," village, Washington","")</f>
        <v>Hogans Corner</v>
      </c>
      <c r="C247" t="s">
        <v>1286</v>
      </c>
      <c r="D247" t="s">
        <v>2313</v>
      </c>
    </row>
    <row r="248" spans="1:4">
      <c r="A248" t="s">
        <v>1287</v>
      </c>
      <c r="B248" t="str">
        <f>SUBSTITUTE(SUBSTITUTE(SUBSTITUTE(SUBSTITUTE(SUBSTITUTE(WA_CDPs[[#This Row],[NAME]]," Tribal Community CDP, Washington","")," CDP, Washington","")," city, Washington","")," town, Washington","")," village, Washington","")</f>
        <v>Home</v>
      </c>
      <c r="C248" t="s">
        <v>1288</v>
      </c>
      <c r="D248" t="s">
        <v>2314</v>
      </c>
    </row>
    <row r="249" spans="1:4">
      <c r="A249" t="s">
        <v>1289</v>
      </c>
      <c r="B249" t="str">
        <f>SUBSTITUTE(SUBSTITUTE(SUBSTITUTE(SUBSTITUTE(SUBSTITUTE(WA_CDPs[[#This Row],[NAME]]," Tribal Community CDP, Washington","")," CDP, Washington","")," city, Washington","")," town, Washington","")," village, Washington","")</f>
        <v>Hoodsport</v>
      </c>
      <c r="C249" t="s">
        <v>1290</v>
      </c>
      <c r="D249" t="s">
        <v>2315</v>
      </c>
    </row>
    <row r="250" spans="1:4">
      <c r="A250" t="s">
        <v>1291</v>
      </c>
      <c r="B250" t="str">
        <f>SUBSTITUTE(SUBSTITUTE(SUBSTITUTE(SUBSTITUTE(SUBSTITUTE(WA_CDPs[[#This Row],[NAME]]," Tribal Community CDP, Washington","")," CDP, Washington","")," city, Washington","")," town, Washington","")," village, Washington","")</f>
        <v>Hoquiam</v>
      </c>
      <c r="C250" t="s">
        <v>1292</v>
      </c>
      <c r="D250" t="s">
        <v>2316</v>
      </c>
    </row>
    <row r="251" spans="1:4">
      <c r="A251" t="s">
        <v>1293</v>
      </c>
      <c r="B251" t="str">
        <f>SUBSTITUTE(SUBSTITUTE(SUBSTITUTE(SUBSTITUTE(SUBSTITUTE(WA_CDPs[[#This Row],[NAME]]," Tribal Community CDP, Washington","")," CDP, Washington","")," city, Washington","")," town, Washington","")," village, Washington","")</f>
        <v>Humptulips</v>
      </c>
      <c r="C251" t="s">
        <v>1294</v>
      </c>
      <c r="D251" t="s">
        <v>2317</v>
      </c>
    </row>
    <row r="252" spans="1:4">
      <c r="A252" t="s">
        <v>1295</v>
      </c>
      <c r="B252" t="str">
        <f>SUBSTITUTE(SUBSTITUTE(SUBSTITUTE(SUBSTITUTE(SUBSTITUTE(WA_CDPs[[#This Row],[NAME]]," Tribal Community CDP, Washington","")," CDP, Washington","")," city, Washington","")," town, Washington","")," village, Washington","")</f>
        <v>Hunts Point</v>
      </c>
      <c r="C252" t="s">
        <v>1296</v>
      </c>
      <c r="D252" t="s">
        <v>2318</v>
      </c>
    </row>
    <row r="253" spans="1:4">
      <c r="A253" t="s">
        <v>1297</v>
      </c>
      <c r="B253" t="str">
        <f>SUBSTITUTE(SUBSTITUTE(SUBSTITUTE(SUBSTITUTE(SUBSTITUTE(WA_CDPs[[#This Row],[NAME]]," Tribal Community CDP, Washington","")," CDP, Washington","")," city, Washington","")," town, Washington","")," village, Washington","")</f>
        <v>Ilwaco</v>
      </c>
      <c r="C253" t="s">
        <v>1298</v>
      </c>
      <c r="D253" t="s">
        <v>2319</v>
      </c>
    </row>
    <row r="254" spans="1:4">
      <c r="A254" t="s">
        <v>1299</v>
      </c>
      <c r="B254" t="str">
        <f>SUBSTITUTE(SUBSTITUTE(SUBSTITUTE(SUBSTITUTE(SUBSTITUTE(WA_CDPs[[#This Row],[NAME]]," Tribal Community CDP, Washington","")," CDP, Washington","")," city, Washington","")," town, Washington","")," village, Washington","")</f>
        <v>Inchelium</v>
      </c>
      <c r="C254" t="s">
        <v>1300</v>
      </c>
      <c r="D254" t="s">
        <v>2320</v>
      </c>
    </row>
    <row r="255" spans="1:4">
      <c r="A255" t="s">
        <v>1301</v>
      </c>
      <c r="B255" t="str">
        <f>SUBSTITUTE(SUBSTITUTE(SUBSTITUTE(SUBSTITUTE(SUBSTITUTE(WA_CDPs[[#This Row],[NAME]]," Tribal Community CDP, Washington","")," CDP, Washington","")," city, Washington","")," town, Washington","")," village, Washington","")</f>
        <v>Index</v>
      </c>
      <c r="C255" t="s">
        <v>1302</v>
      </c>
      <c r="D255" t="s">
        <v>2321</v>
      </c>
    </row>
    <row r="256" spans="1:4">
      <c r="A256" t="s">
        <v>1303</v>
      </c>
      <c r="B256" t="str">
        <f>SUBSTITUTE(SUBSTITUTE(SUBSTITUTE(SUBSTITUTE(SUBSTITUTE(WA_CDPs[[#This Row],[NAME]]," Tribal Community CDP, Washington","")," CDP, Washington","")," city, Washington","")," town, Washington","")," village, Washington","")</f>
        <v>Indianola</v>
      </c>
      <c r="C256" t="s">
        <v>1304</v>
      </c>
      <c r="D256" t="s">
        <v>2322</v>
      </c>
    </row>
    <row r="257" spans="1:4">
      <c r="A257" t="s">
        <v>1305</v>
      </c>
      <c r="B257" t="str">
        <f>SUBSTITUTE(SUBSTITUTE(SUBSTITUTE(SUBSTITUTE(SUBSTITUTE(WA_CDPs[[#This Row],[NAME]]," Tribal Community CDP, Washington","")," CDP, Washington","")," city, Washington","")," town, Washington","")," village, Washington","")</f>
        <v>Ione</v>
      </c>
      <c r="C257" t="s">
        <v>1306</v>
      </c>
      <c r="D257" t="s">
        <v>2323</v>
      </c>
    </row>
    <row r="258" spans="1:4">
      <c r="A258" t="s">
        <v>1307</v>
      </c>
      <c r="B258" t="str">
        <f>SUBSTITUTE(SUBSTITUTE(SUBSTITUTE(SUBSTITUTE(SUBSTITUTE(WA_CDPs[[#This Row],[NAME]]," Tribal Community CDP, Washington","")," CDP, Washington","")," city, Washington","")," town, Washington","")," village, Washington","")</f>
        <v>Issaquah</v>
      </c>
      <c r="C258" t="s">
        <v>1308</v>
      </c>
      <c r="D258" t="s">
        <v>2324</v>
      </c>
    </row>
    <row r="259" spans="1:4">
      <c r="A259" t="s">
        <v>1309</v>
      </c>
      <c r="B259" t="str">
        <f>SUBSTITUTE(SUBSTITUTE(SUBSTITUTE(SUBSTITUTE(SUBSTITUTE(WA_CDPs[[#This Row],[NAME]]," Tribal Community CDP, Washington","")," CDP, Washington","")," city, Washington","")," town, Washington","")," village, Washington","")</f>
        <v>Jamestown</v>
      </c>
      <c r="C259" t="s">
        <v>1310</v>
      </c>
      <c r="D259" t="s">
        <v>2325</v>
      </c>
    </row>
    <row r="260" spans="1:4">
      <c r="A260" t="s">
        <v>1311</v>
      </c>
      <c r="B260" t="str">
        <f>SUBSTITUTE(SUBSTITUTE(SUBSTITUTE(SUBSTITUTE(SUBSTITUTE(WA_CDPs[[#This Row],[NAME]]," Tribal Community CDP, Washington","")," CDP, Washington","")," city, Washington","")," town, Washington","")," village, Washington","")</f>
        <v>Kahlotus</v>
      </c>
      <c r="C260" t="s">
        <v>1312</v>
      </c>
      <c r="D260" t="s">
        <v>2326</v>
      </c>
    </row>
    <row r="261" spans="1:4">
      <c r="A261" t="s">
        <v>1313</v>
      </c>
      <c r="B261" t="str">
        <f>SUBSTITUTE(SUBSTITUTE(SUBSTITUTE(SUBSTITUTE(SUBSTITUTE(WA_CDPs[[#This Row],[NAME]]," Tribal Community CDP, Washington","")," CDP, Washington","")," city, Washington","")," town, Washington","")," village, Washington","")</f>
        <v>Kalama</v>
      </c>
      <c r="C261" t="s">
        <v>1314</v>
      </c>
      <c r="D261" t="s">
        <v>2327</v>
      </c>
    </row>
    <row r="262" spans="1:4">
      <c r="A262" t="s">
        <v>1315</v>
      </c>
      <c r="B262" t="str">
        <f>SUBSTITUTE(SUBSTITUTE(SUBSTITUTE(SUBSTITUTE(SUBSTITUTE(WA_CDPs[[#This Row],[NAME]]," Tribal Community CDP, Washington","")," CDP, Washington","")," city, Washington","")," town, Washington","")," village, Washington","")</f>
        <v>Kapowsin</v>
      </c>
      <c r="C262" t="s">
        <v>1316</v>
      </c>
      <c r="D262" t="s">
        <v>2328</v>
      </c>
    </row>
    <row r="263" spans="1:4">
      <c r="A263" t="s">
        <v>1317</v>
      </c>
      <c r="B263" t="str">
        <f>SUBSTITUTE(SUBSTITUTE(SUBSTITUTE(SUBSTITUTE(SUBSTITUTE(WA_CDPs[[#This Row],[NAME]]," Tribal Community CDP, Washington","")," CDP, Washington","")," city, Washington","")," town, Washington","")," village, Washington","")</f>
        <v>Kayak Point</v>
      </c>
      <c r="C263" t="s">
        <v>1318</v>
      </c>
      <c r="D263" t="s">
        <v>2329</v>
      </c>
    </row>
    <row r="264" spans="1:4">
      <c r="A264" t="s">
        <v>1319</v>
      </c>
      <c r="B264" t="str">
        <f>SUBSTITUTE(SUBSTITUTE(SUBSTITUTE(SUBSTITUTE(SUBSTITUTE(WA_CDPs[[#This Row],[NAME]]," Tribal Community CDP, Washington","")," CDP, Washington","")," city, Washington","")," town, Washington","")," village, Washington","")</f>
        <v>Keller</v>
      </c>
      <c r="C264" t="s">
        <v>1320</v>
      </c>
      <c r="D264" t="s">
        <v>2330</v>
      </c>
    </row>
    <row r="265" spans="1:4">
      <c r="A265" t="s">
        <v>1321</v>
      </c>
      <c r="B265" t="str">
        <f>SUBSTITUTE(SUBSTITUTE(SUBSTITUTE(SUBSTITUTE(SUBSTITUTE(WA_CDPs[[#This Row],[NAME]]," Tribal Community CDP, Washington","")," CDP, Washington","")," city, Washington","")," town, Washington","")," village, Washington","")</f>
        <v>Kelso</v>
      </c>
      <c r="C265" t="s">
        <v>1322</v>
      </c>
      <c r="D265" t="s">
        <v>2331</v>
      </c>
    </row>
    <row r="266" spans="1:4">
      <c r="A266" t="s">
        <v>1323</v>
      </c>
      <c r="B266" t="str">
        <f>SUBSTITUTE(SUBSTITUTE(SUBSTITUTE(SUBSTITUTE(SUBSTITUTE(WA_CDPs[[#This Row],[NAME]]," Tribal Community CDP, Washington","")," CDP, Washington","")," city, Washington","")," town, Washington","")," village, Washington","")</f>
        <v>Kendall</v>
      </c>
      <c r="C266" t="s">
        <v>1324</v>
      </c>
      <c r="D266" t="s">
        <v>2332</v>
      </c>
    </row>
    <row r="267" spans="1:4">
      <c r="A267" t="s">
        <v>1325</v>
      </c>
      <c r="B267" t="str">
        <f>SUBSTITUTE(SUBSTITUTE(SUBSTITUTE(SUBSTITUTE(SUBSTITUTE(WA_CDPs[[#This Row],[NAME]]," Tribal Community CDP, Washington","")," CDP, Washington","")," city, Washington","")," town, Washington","")," village, Washington","")</f>
        <v>Kenmore</v>
      </c>
      <c r="C267" t="s">
        <v>1326</v>
      </c>
      <c r="D267" t="s">
        <v>2333</v>
      </c>
    </row>
    <row r="268" spans="1:4">
      <c r="A268" t="s">
        <v>1327</v>
      </c>
      <c r="B268" t="str">
        <f>SUBSTITUTE(SUBSTITUTE(SUBSTITUTE(SUBSTITUTE(SUBSTITUTE(WA_CDPs[[#This Row],[NAME]]," Tribal Community CDP, Washington","")," CDP, Washington","")," city, Washington","")," town, Washington","")," village, Washington","")</f>
        <v>Kennewick</v>
      </c>
      <c r="C268" t="s">
        <v>1328</v>
      </c>
      <c r="D268" t="s">
        <v>2334</v>
      </c>
    </row>
    <row r="269" spans="1:4">
      <c r="A269" t="s">
        <v>1329</v>
      </c>
      <c r="B269" t="str">
        <f>SUBSTITUTE(SUBSTITUTE(SUBSTITUTE(SUBSTITUTE(SUBSTITUTE(WA_CDPs[[#This Row],[NAME]]," Tribal Community CDP, Washington","")," CDP, Washington","")," city, Washington","")," town, Washington","")," village, Washington","")</f>
        <v>Kent</v>
      </c>
      <c r="C269" t="s">
        <v>1330</v>
      </c>
      <c r="D269" t="s">
        <v>2335</v>
      </c>
    </row>
    <row r="270" spans="1:4">
      <c r="A270" t="s">
        <v>1331</v>
      </c>
      <c r="B270" t="str">
        <f>SUBSTITUTE(SUBSTITUTE(SUBSTITUTE(SUBSTITUTE(SUBSTITUTE(WA_CDPs[[#This Row],[NAME]]," Tribal Community CDP, Washington","")," CDP, Washington","")," city, Washington","")," town, Washington","")," village, Washington","")</f>
        <v>Ketron Island</v>
      </c>
      <c r="C270" t="s">
        <v>1332</v>
      </c>
      <c r="D270" t="s">
        <v>2336</v>
      </c>
    </row>
    <row r="271" spans="1:4">
      <c r="A271" t="s">
        <v>1333</v>
      </c>
      <c r="B271" t="str">
        <f>SUBSTITUTE(SUBSTITUTE(SUBSTITUTE(SUBSTITUTE(SUBSTITUTE(WA_CDPs[[#This Row],[NAME]]," Tribal Community CDP, Washington","")," CDP, Washington","")," city, Washington","")," town, Washington","")," village, Washington","")</f>
        <v>Kettle Falls</v>
      </c>
      <c r="C271" t="s">
        <v>1334</v>
      </c>
      <c r="D271" t="s">
        <v>2337</v>
      </c>
    </row>
    <row r="272" spans="1:4">
      <c r="A272" t="s">
        <v>1335</v>
      </c>
      <c r="B272" t="str">
        <f>SUBSTITUTE(SUBSTITUTE(SUBSTITUTE(SUBSTITUTE(SUBSTITUTE(WA_CDPs[[#This Row],[NAME]]," Tribal Community CDP, Washington","")," CDP, Washington","")," city, Washington","")," town, Washington","")," village, Washington","")</f>
        <v>Key Center</v>
      </c>
      <c r="C272" t="s">
        <v>1336</v>
      </c>
      <c r="D272" t="s">
        <v>2338</v>
      </c>
    </row>
    <row r="273" spans="1:4">
      <c r="A273" t="s">
        <v>1337</v>
      </c>
      <c r="B273" t="str">
        <f>SUBSTITUTE(SUBSTITUTE(SUBSTITUTE(SUBSTITUTE(SUBSTITUTE(WA_CDPs[[#This Row],[NAME]]," Tribal Community CDP, Washington","")," CDP, Washington","")," city, Washington","")," town, Washington","")," village, Washington","")</f>
        <v>Keyport</v>
      </c>
      <c r="C273" t="s">
        <v>1338</v>
      </c>
      <c r="D273" t="s">
        <v>2339</v>
      </c>
    </row>
    <row r="274" spans="1:4">
      <c r="A274" t="s">
        <v>1339</v>
      </c>
      <c r="B274" t="str">
        <f>SUBSTITUTE(SUBSTITUTE(SUBSTITUTE(SUBSTITUTE(SUBSTITUTE(WA_CDPs[[#This Row],[NAME]]," Tribal Community CDP, Washington","")," CDP, Washington","")," city, Washington","")," town, Washington","")," village, Washington","")</f>
        <v>Kingston</v>
      </c>
      <c r="C274" t="s">
        <v>1340</v>
      </c>
      <c r="D274" t="s">
        <v>2340</v>
      </c>
    </row>
    <row r="275" spans="1:4">
      <c r="A275" t="s">
        <v>1341</v>
      </c>
      <c r="B275" t="str">
        <f>SUBSTITUTE(SUBSTITUTE(SUBSTITUTE(SUBSTITUTE(SUBSTITUTE(WA_CDPs[[#This Row],[NAME]]," Tribal Community CDP, Washington","")," CDP, Washington","")," city, Washington","")," town, Washington","")," village, Washington","")</f>
        <v>Kirkland</v>
      </c>
      <c r="C275" t="s">
        <v>1342</v>
      </c>
      <c r="D275" t="s">
        <v>2341</v>
      </c>
    </row>
    <row r="276" spans="1:4">
      <c r="A276" t="s">
        <v>1343</v>
      </c>
      <c r="B276" t="str">
        <f>SUBSTITUTE(SUBSTITUTE(SUBSTITUTE(SUBSTITUTE(SUBSTITUTE(WA_CDPs[[#This Row],[NAME]]," Tribal Community CDP, Washington","")," CDP, Washington","")," city, Washington","")," town, Washington","")," village, Washington","")</f>
        <v>Kitsap Lake</v>
      </c>
      <c r="C276" t="s">
        <v>1344</v>
      </c>
      <c r="D276" t="e">
        <v>#N/A</v>
      </c>
    </row>
    <row r="277" spans="1:4">
      <c r="A277" t="s">
        <v>1345</v>
      </c>
      <c r="B277" t="str">
        <f>SUBSTITUTE(SUBSTITUTE(SUBSTITUTE(SUBSTITUTE(SUBSTITUTE(WA_CDPs[[#This Row],[NAME]]," Tribal Community CDP, Washington","")," CDP, Washington","")," city, Washington","")," town, Washington","")," village, Washington","")</f>
        <v>Kittitas</v>
      </c>
      <c r="C277" t="s">
        <v>1346</v>
      </c>
      <c r="D277" t="s">
        <v>2342</v>
      </c>
    </row>
    <row r="278" spans="1:4">
      <c r="A278" t="s">
        <v>1347</v>
      </c>
      <c r="B278" t="str">
        <f>SUBSTITUTE(SUBSTITUTE(SUBSTITUTE(SUBSTITUTE(SUBSTITUTE(WA_CDPs[[#This Row],[NAME]]," Tribal Community CDP, Washington","")," CDP, Washington","")," city, Washington","")," town, Washington","")," village, Washington","")</f>
        <v>Klickitat</v>
      </c>
      <c r="C278" t="s">
        <v>1348</v>
      </c>
      <c r="D278" t="s">
        <v>2343</v>
      </c>
    </row>
    <row r="279" spans="1:4">
      <c r="A279" t="s">
        <v>1349</v>
      </c>
      <c r="B279" t="str">
        <f>SUBSTITUTE(SUBSTITUTE(SUBSTITUTE(SUBSTITUTE(SUBSTITUTE(WA_CDPs[[#This Row],[NAME]]," Tribal Community CDP, Washington","")," CDP, Washington","")," city, Washington","")," town, Washington","")," village, Washington","")</f>
        <v>Krupp (Marlin)</v>
      </c>
      <c r="C279" t="s">
        <v>1350</v>
      </c>
      <c r="D279" t="s">
        <v>2344</v>
      </c>
    </row>
    <row r="280" spans="1:4">
      <c r="A280" t="s">
        <v>1351</v>
      </c>
      <c r="B280" t="str">
        <f>SUBSTITUTE(SUBSTITUTE(SUBSTITUTE(SUBSTITUTE(SUBSTITUTE(WA_CDPs[[#This Row],[NAME]]," Tribal Community CDP, Washington","")," CDP, Washington","")," city, Washington","")," town, Washington","")," village, Washington","")</f>
        <v>La Center</v>
      </c>
      <c r="C280" t="s">
        <v>1352</v>
      </c>
      <c r="D280" t="s">
        <v>2345</v>
      </c>
    </row>
    <row r="281" spans="1:4">
      <c r="A281" t="s">
        <v>1353</v>
      </c>
      <c r="B281" t="str">
        <f>SUBSTITUTE(SUBSTITUTE(SUBSTITUTE(SUBSTITUTE(SUBSTITUTE(WA_CDPs[[#This Row],[NAME]]," Tribal Community CDP, Washington","")," CDP, Washington","")," city, Washington","")," town, Washington","")," village, Washington","")</f>
        <v>Lacey</v>
      </c>
      <c r="C281" t="s">
        <v>1354</v>
      </c>
      <c r="D281" t="s">
        <v>2346</v>
      </c>
    </row>
    <row r="282" spans="1:4">
      <c r="A282" t="s">
        <v>1355</v>
      </c>
      <c r="B282" t="str">
        <f>SUBSTITUTE(SUBSTITUTE(SUBSTITUTE(SUBSTITUTE(SUBSTITUTE(WA_CDPs[[#This Row],[NAME]]," Tribal Community CDP, Washington","")," CDP, Washington","")," city, Washington","")," town, Washington","")," village, Washington","")</f>
        <v>La Conner</v>
      </c>
      <c r="C282" t="s">
        <v>1356</v>
      </c>
      <c r="D282" t="s">
        <v>2347</v>
      </c>
    </row>
    <row r="283" spans="1:4">
      <c r="A283" t="s">
        <v>1357</v>
      </c>
      <c r="B283" t="str">
        <f>SUBSTITUTE(SUBSTITUTE(SUBSTITUTE(SUBSTITUTE(SUBSTITUTE(WA_CDPs[[#This Row],[NAME]]," Tribal Community CDP, Washington","")," CDP, Washington","")," city, Washington","")," town, Washington","")," village, Washington","")</f>
        <v>LaCrosse</v>
      </c>
      <c r="C283" t="s">
        <v>1358</v>
      </c>
      <c r="D283" t="s">
        <v>2348</v>
      </c>
    </row>
    <row r="284" spans="1:4">
      <c r="A284" t="s">
        <v>1359</v>
      </c>
      <c r="B284" t="str">
        <f>SUBSTITUTE(SUBSTITUTE(SUBSTITUTE(SUBSTITUTE(SUBSTITUTE(WA_CDPs[[#This Row],[NAME]]," Tribal Community CDP, Washington","")," CDP, Washington","")," city, Washington","")," town, Washington","")," village, Washington","")</f>
        <v>La Grande</v>
      </c>
      <c r="C284" t="s">
        <v>1360</v>
      </c>
      <c r="D284" t="s">
        <v>2349</v>
      </c>
    </row>
    <row r="285" spans="1:4">
      <c r="A285" t="s">
        <v>1361</v>
      </c>
      <c r="B285" t="str">
        <f>SUBSTITUTE(SUBSTITUTE(SUBSTITUTE(SUBSTITUTE(SUBSTITUTE(WA_CDPs[[#This Row],[NAME]]," Tribal Community CDP, Washington","")," CDP, Washington","")," city, Washington","")," town, Washington","")," village, Washington","")</f>
        <v>Lake Bosworth</v>
      </c>
      <c r="C285" t="s">
        <v>1362</v>
      </c>
      <c r="D285" t="s">
        <v>2350</v>
      </c>
    </row>
    <row r="286" spans="1:4">
      <c r="A286" t="s">
        <v>1363</v>
      </c>
      <c r="B286" t="str">
        <f>SUBSTITUTE(SUBSTITUTE(SUBSTITUTE(SUBSTITUTE(SUBSTITUTE(WA_CDPs[[#This Row],[NAME]]," Tribal Community CDP, Washington","")," CDP, Washington","")," city, Washington","")," town, Washington","")," village, Washington","")</f>
        <v>Lake Cassidy</v>
      </c>
      <c r="C286" t="s">
        <v>1364</v>
      </c>
      <c r="D286" t="s">
        <v>2351</v>
      </c>
    </row>
    <row r="287" spans="1:4">
      <c r="A287" t="s">
        <v>1365</v>
      </c>
      <c r="B287" t="str">
        <f>SUBSTITUTE(SUBSTITUTE(SUBSTITUTE(SUBSTITUTE(SUBSTITUTE(WA_CDPs[[#This Row],[NAME]]," Tribal Community CDP, Washington","")," CDP, Washington","")," city, Washington","")," town, Washington","")," village, Washington","")</f>
        <v>Lake Cavanaugh</v>
      </c>
      <c r="C287" t="s">
        <v>1366</v>
      </c>
      <c r="D287" t="s">
        <v>2352</v>
      </c>
    </row>
    <row r="288" spans="1:4">
      <c r="A288" t="s">
        <v>1367</v>
      </c>
      <c r="B288" t="str">
        <f>SUBSTITUTE(SUBSTITUTE(SUBSTITUTE(SUBSTITUTE(SUBSTITUTE(WA_CDPs[[#This Row],[NAME]]," Tribal Community CDP, Washington","")," CDP, Washington","")," city, Washington","")," town, Washington","")," village, Washington","")</f>
        <v>Lake Forest Park</v>
      </c>
      <c r="C288" t="s">
        <v>1368</v>
      </c>
      <c r="D288" t="s">
        <v>2353</v>
      </c>
    </row>
    <row r="289" spans="1:4">
      <c r="A289" t="s">
        <v>1369</v>
      </c>
      <c r="B289" t="str">
        <f>SUBSTITUTE(SUBSTITUTE(SUBSTITUTE(SUBSTITUTE(SUBSTITUTE(WA_CDPs[[#This Row],[NAME]]," Tribal Community CDP, Washington","")," CDP, Washington","")," city, Washington","")," town, Washington","")," village, Washington","")</f>
        <v>Lake Goodwin</v>
      </c>
      <c r="C289" t="s">
        <v>1370</v>
      </c>
      <c r="D289" t="s">
        <v>2354</v>
      </c>
    </row>
    <row r="290" spans="1:4">
      <c r="A290" t="s">
        <v>1371</v>
      </c>
      <c r="B290" t="str">
        <f>SUBSTITUTE(SUBSTITUTE(SUBSTITUTE(SUBSTITUTE(SUBSTITUTE(WA_CDPs[[#This Row],[NAME]]," Tribal Community CDP, Washington","")," CDP, Washington","")," city, Washington","")," town, Washington","")," village, Washington","")</f>
        <v>Lake Holm</v>
      </c>
      <c r="C290" t="s">
        <v>1372</v>
      </c>
      <c r="D290" t="s">
        <v>2355</v>
      </c>
    </row>
    <row r="291" spans="1:4">
      <c r="A291" t="s">
        <v>1373</v>
      </c>
      <c r="B291" t="str">
        <f>SUBSTITUTE(SUBSTITUTE(SUBSTITUTE(SUBSTITUTE(SUBSTITUTE(WA_CDPs[[#This Row],[NAME]]," Tribal Community CDP, Washington","")," CDP, Washington","")," city, Washington","")," town, Washington","")," village, Washington","")</f>
        <v>Lake Ketchum</v>
      </c>
      <c r="C291" t="s">
        <v>1374</v>
      </c>
      <c r="D291" t="s">
        <v>2356</v>
      </c>
    </row>
    <row r="292" spans="1:4">
      <c r="A292" t="s">
        <v>1375</v>
      </c>
      <c r="B292" t="str">
        <f>SUBSTITUTE(SUBSTITUTE(SUBSTITUTE(SUBSTITUTE(SUBSTITUTE(WA_CDPs[[#This Row],[NAME]]," Tribal Community CDP, Washington","")," CDP, Washington","")," city, Washington","")," town, Washington","")," village, Washington","")</f>
        <v>Lakeland North</v>
      </c>
      <c r="C292" t="s">
        <v>1376</v>
      </c>
      <c r="D292" t="s">
        <v>2357</v>
      </c>
    </row>
    <row r="293" spans="1:4">
      <c r="A293" t="s">
        <v>1377</v>
      </c>
      <c r="B293" t="str">
        <f>SUBSTITUTE(SUBSTITUTE(SUBSTITUTE(SUBSTITUTE(SUBSTITUTE(WA_CDPs[[#This Row],[NAME]]," Tribal Community CDP, Washington","")," CDP, Washington","")," city, Washington","")," town, Washington","")," village, Washington","")</f>
        <v>Lakeland South</v>
      </c>
      <c r="C293" t="s">
        <v>1378</v>
      </c>
      <c r="D293" t="s">
        <v>2358</v>
      </c>
    </row>
    <row r="294" spans="1:4">
      <c r="A294" t="s">
        <v>1379</v>
      </c>
      <c r="B294" t="str">
        <f>SUBSTITUTE(SUBSTITUTE(SUBSTITUTE(SUBSTITUTE(SUBSTITUTE(WA_CDPs[[#This Row],[NAME]]," Tribal Community CDP, Washington","")," CDP, Washington","")," city, Washington","")," town, Washington","")," village, Washington","")</f>
        <v>Lake McMurray</v>
      </c>
      <c r="C294" t="s">
        <v>1380</v>
      </c>
      <c r="D294" t="s">
        <v>2359</v>
      </c>
    </row>
    <row r="295" spans="1:4">
      <c r="A295" t="s">
        <v>1381</v>
      </c>
      <c r="B295" t="str">
        <f>SUBSTITUTE(SUBSTITUTE(SUBSTITUTE(SUBSTITUTE(SUBSTITUTE(WA_CDPs[[#This Row],[NAME]]," Tribal Community CDP, Washington","")," CDP, Washington","")," city, Washington","")," town, Washington","")," village, Washington","")</f>
        <v>Lake Marcel-Stillwater</v>
      </c>
      <c r="C295" t="s">
        <v>1382</v>
      </c>
      <c r="D295" t="s">
        <v>2360</v>
      </c>
    </row>
    <row r="296" spans="1:4">
      <c r="A296" t="s">
        <v>1383</v>
      </c>
      <c r="B296" t="str">
        <f>SUBSTITUTE(SUBSTITUTE(SUBSTITUTE(SUBSTITUTE(SUBSTITUTE(WA_CDPs[[#This Row],[NAME]]," Tribal Community CDP, Washington","")," CDP, Washington","")," city, Washington","")," town, Washington","")," village, Washington","")</f>
        <v>Lake Morton-Berrydale</v>
      </c>
      <c r="C296" t="s">
        <v>1384</v>
      </c>
      <c r="D296" t="s">
        <v>2361</v>
      </c>
    </row>
    <row r="297" spans="1:4">
      <c r="A297" t="s">
        <v>1385</v>
      </c>
      <c r="B297" t="str">
        <f>SUBSTITUTE(SUBSTITUTE(SUBSTITUTE(SUBSTITUTE(SUBSTITUTE(WA_CDPs[[#This Row],[NAME]]," Tribal Community CDP, Washington","")," CDP, Washington","")," city, Washington","")," town, Washington","")," village, Washington","")</f>
        <v>Lake Roesiger</v>
      </c>
      <c r="C297" t="s">
        <v>1386</v>
      </c>
      <c r="D297" t="s">
        <v>2362</v>
      </c>
    </row>
    <row r="298" spans="1:4">
      <c r="A298" t="s">
        <v>1387</v>
      </c>
      <c r="B298" t="str">
        <f>SUBSTITUTE(SUBSTITUTE(SUBSTITUTE(SUBSTITUTE(SUBSTITUTE(WA_CDPs[[#This Row],[NAME]]," Tribal Community CDP, Washington","")," CDP, Washington","")," city, Washington","")," town, Washington","")," village, Washington","")</f>
        <v>Lake Shore</v>
      </c>
      <c r="C298" t="s">
        <v>1388</v>
      </c>
      <c r="D298" t="s">
        <v>2363</v>
      </c>
    </row>
    <row r="299" spans="1:4">
      <c r="A299" t="s">
        <v>1389</v>
      </c>
      <c r="B299" t="str">
        <f>SUBSTITUTE(SUBSTITUTE(SUBSTITUTE(SUBSTITUTE(SUBSTITUTE(WA_CDPs[[#This Row],[NAME]]," Tribal Community CDP, Washington","")," CDP, Washington","")," city, Washington","")," town, Washington","")," village, Washington","")</f>
        <v>Lake Stevens</v>
      </c>
      <c r="C299" t="s">
        <v>1390</v>
      </c>
      <c r="D299" t="s">
        <v>2364</v>
      </c>
    </row>
    <row r="300" spans="1:4">
      <c r="A300" t="s">
        <v>1391</v>
      </c>
      <c r="B300" t="str">
        <f>SUBSTITUTE(SUBSTITUTE(SUBSTITUTE(SUBSTITUTE(SUBSTITUTE(WA_CDPs[[#This Row],[NAME]]," Tribal Community CDP, Washington","")," CDP, Washington","")," city, Washington","")," town, Washington","")," village, Washington","")</f>
        <v>Lake Stickney</v>
      </c>
      <c r="C300" t="s">
        <v>1392</v>
      </c>
      <c r="D300" t="s">
        <v>2365</v>
      </c>
    </row>
    <row r="301" spans="1:4">
      <c r="A301" t="s">
        <v>1393</v>
      </c>
      <c r="B301" t="str">
        <f>SUBSTITUTE(SUBSTITUTE(SUBSTITUTE(SUBSTITUTE(SUBSTITUTE(WA_CDPs[[#This Row],[NAME]]," Tribal Community CDP, Washington","")," CDP, Washington","")," city, Washington","")," town, Washington","")," village, Washington","")</f>
        <v>Lake Tapps</v>
      </c>
      <c r="C301" t="s">
        <v>1394</v>
      </c>
      <c r="D301" t="s">
        <v>2366</v>
      </c>
    </row>
    <row r="302" spans="1:4">
      <c r="A302" t="s">
        <v>1395</v>
      </c>
      <c r="B302" t="str">
        <f>SUBSTITUTE(SUBSTITUTE(SUBSTITUTE(SUBSTITUTE(SUBSTITUTE(WA_CDPs[[#This Row],[NAME]]," Tribal Community CDP, Washington","")," CDP, Washington","")," city, Washington","")," town, Washington","")," village, Washington","")</f>
        <v>Lakeview</v>
      </c>
      <c r="C302" t="s">
        <v>1396</v>
      </c>
      <c r="D302" t="s">
        <v>2367</v>
      </c>
    </row>
    <row r="303" spans="1:4">
      <c r="A303" t="s">
        <v>1397</v>
      </c>
      <c r="B303" t="str">
        <f>SUBSTITUTE(SUBSTITUTE(SUBSTITUTE(SUBSTITUTE(SUBSTITUTE(WA_CDPs[[#This Row],[NAME]]," Tribal Community CDP, Washington","")," CDP, Washington","")," city, Washington","")," town, Washington","")," village, Washington","")</f>
        <v>Lakewood</v>
      </c>
      <c r="C303" t="s">
        <v>1398</v>
      </c>
      <c r="D303" t="s">
        <v>2368</v>
      </c>
    </row>
    <row r="304" spans="1:4">
      <c r="A304" t="s">
        <v>1399</v>
      </c>
      <c r="B304" t="str">
        <f>SUBSTITUTE(SUBSTITUTE(SUBSTITUTE(SUBSTITUTE(SUBSTITUTE(WA_CDPs[[#This Row],[NAME]]," Tribal Community CDP, Washington","")," CDP, Washington","")," city, Washington","")," town, Washington","")," village, Washington","")</f>
        <v>Lamont</v>
      </c>
      <c r="C304" t="s">
        <v>1400</v>
      </c>
      <c r="D304" t="s">
        <v>2369</v>
      </c>
    </row>
    <row r="305" spans="1:4">
      <c r="A305" t="s">
        <v>1401</v>
      </c>
      <c r="B305" t="str">
        <f>SUBSTITUTE(SUBSTITUTE(SUBSTITUTE(SUBSTITUTE(SUBSTITUTE(WA_CDPs[[#This Row],[NAME]]," Tribal Community CDP, Washington","")," CDP, Washington","")," city, Washington","")," town, Washington","")," village, Washington","")</f>
        <v>Langley</v>
      </c>
      <c r="C305" t="s">
        <v>1402</v>
      </c>
      <c r="D305" t="s">
        <v>2370</v>
      </c>
    </row>
    <row r="306" spans="1:4">
      <c r="A306" t="s">
        <v>1403</v>
      </c>
      <c r="B306" t="str">
        <f>SUBSTITUTE(SUBSTITUTE(SUBSTITUTE(SUBSTITUTE(SUBSTITUTE(WA_CDPs[[#This Row],[NAME]]," Tribal Community CDP, Washington","")," CDP, Washington","")," city, Washington","")," town, Washington","")," village, Washington","")</f>
        <v>Larch Way</v>
      </c>
      <c r="C306" t="s">
        <v>1404</v>
      </c>
      <c r="D306" t="s">
        <v>2371</v>
      </c>
    </row>
    <row r="307" spans="1:4">
      <c r="A307" t="s">
        <v>1405</v>
      </c>
      <c r="B307" t="str">
        <f>SUBSTITUTE(SUBSTITUTE(SUBSTITUTE(SUBSTITUTE(SUBSTITUTE(WA_CDPs[[#This Row],[NAME]]," Tribal Community CDP, Washington","")," CDP, Washington","")," city, Washington","")," town, Washington","")," village, Washington","")</f>
        <v>Latah</v>
      </c>
      <c r="C307" t="s">
        <v>1406</v>
      </c>
      <c r="D307" t="s">
        <v>2372</v>
      </c>
    </row>
    <row r="308" spans="1:4">
      <c r="A308" t="s">
        <v>1407</v>
      </c>
      <c r="B308" t="str">
        <f>SUBSTITUTE(SUBSTITUTE(SUBSTITUTE(SUBSTITUTE(SUBSTITUTE(WA_CDPs[[#This Row],[NAME]]," Tribal Community CDP, Washington","")," CDP, Washington","")," city, Washington","")," town, Washington","")," village, Washington","")</f>
        <v>Laurier</v>
      </c>
      <c r="C308" t="s">
        <v>1408</v>
      </c>
      <c r="D308" t="s">
        <v>2373</v>
      </c>
    </row>
    <row r="309" spans="1:4">
      <c r="A309" t="s">
        <v>1409</v>
      </c>
      <c r="B309" t="str">
        <f>SUBSTITUTE(SUBSTITUTE(SUBSTITUTE(SUBSTITUTE(SUBSTITUTE(WA_CDPs[[#This Row],[NAME]]," Tribal Community CDP, Washington","")," CDP, Washington","")," city, Washington","")," town, Washington","")," village, Washington","")</f>
        <v>Leavenworth</v>
      </c>
      <c r="C309" t="s">
        <v>1410</v>
      </c>
      <c r="D309" t="s">
        <v>2374</v>
      </c>
    </row>
    <row r="310" spans="1:4">
      <c r="A310" t="s">
        <v>1411</v>
      </c>
      <c r="B310" t="str">
        <f>SUBSTITUTE(SUBSTITUTE(SUBSTITUTE(SUBSTITUTE(SUBSTITUTE(WA_CDPs[[#This Row],[NAME]]," Tribal Community CDP, Washington","")," CDP, Washington","")," city, Washington","")," town, Washington","")," village, Washington","")</f>
        <v>Lebam</v>
      </c>
      <c r="C310" t="s">
        <v>1412</v>
      </c>
      <c r="D310" t="s">
        <v>2375</v>
      </c>
    </row>
    <row r="311" spans="1:4">
      <c r="A311" t="s">
        <v>1413</v>
      </c>
      <c r="B311" t="str">
        <f>SUBSTITUTE(SUBSTITUTE(SUBSTITUTE(SUBSTITUTE(SUBSTITUTE(WA_CDPs[[#This Row],[NAME]]," Tribal Community CDP, Washington","")," CDP, Washington","")," city, Washington","")," town, Washington","")," village, Washington","")</f>
        <v>Lewisville</v>
      </c>
      <c r="C311" t="s">
        <v>1414</v>
      </c>
      <c r="D311" t="s">
        <v>2376</v>
      </c>
    </row>
    <row r="312" spans="1:4">
      <c r="A312" t="s">
        <v>1415</v>
      </c>
      <c r="B312" t="str">
        <f>SUBSTITUTE(SUBSTITUTE(SUBSTITUTE(SUBSTITUTE(SUBSTITUTE(WA_CDPs[[#This Row],[NAME]]," Tribal Community CDP, Washington","")," CDP, Washington","")," city, Washington","")," town, Washington","")," village, Washington","")</f>
        <v>Lexington</v>
      </c>
      <c r="C312" t="s">
        <v>1416</v>
      </c>
      <c r="D312" t="e">
        <v>#N/A</v>
      </c>
    </row>
    <row r="313" spans="1:4">
      <c r="A313" t="s">
        <v>1417</v>
      </c>
      <c r="B313" t="str">
        <f>SUBSTITUTE(SUBSTITUTE(SUBSTITUTE(SUBSTITUTE(SUBSTITUTE(WA_CDPs[[#This Row],[NAME]]," Tribal Community CDP, Washington","")," CDP, Washington","")," city, Washington","")," town, Washington","")," village, Washington","")</f>
        <v>Liberty Lake</v>
      </c>
      <c r="C313" t="s">
        <v>1418</v>
      </c>
      <c r="D313" t="s">
        <v>2377</v>
      </c>
    </row>
    <row r="314" spans="1:4">
      <c r="A314" t="s">
        <v>1419</v>
      </c>
      <c r="B314" t="str">
        <f>SUBSTITUTE(SUBSTITUTE(SUBSTITUTE(SUBSTITUTE(SUBSTITUTE(WA_CDPs[[#This Row],[NAME]]," Tribal Community CDP, Washington","")," CDP, Washington","")," city, Washington","")," town, Washington","")," village, Washington","")</f>
        <v>Lind</v>
      </c>
      <c r="C314" t="s">
        <v>1420</v>
      </c>
      <c r="D314" t="s">
        <v>2378</v>
      </c>
    </row>
    <row r="315" spans="1:4">
      <c r="A315" t="s">
        <v>1421</v>
      </c>
      <c r="B315" t="str">
        <f>SUBSTITUTE(SUBSTITUTE(SUBSTITUTE(SUBSTITUTE(SUBSTITUTE(WA_CDPs[[#This Row],[NAME]]," Tribal Community CDP, Washington","")," CDP, Washington","")," city, Washington","")," town, Washington","")," village, Washington","")</f>
        <v>Lochsloy</v>
      </c>
      <c r="C315" t="s">
        <v>1422</v>
      </c>
      <c r="D315" t="s">
        <v>2379</v>
      </c>
    </row>
    <row r="316" spans="1:4">
      <c r="A316" t="s">
        <v>1423</v>
      </c>
      <c r="B316" t="str">
        <f>SUBSTITUTE(SUBSTITUTE(SUBSTITUTE(SUBSTITUTE(SUBSTITUTE(WA_CDPs[[#This Row],[NAME]]," Tribal Community CDP, Washington","")," CDP, Washington","")," city, Washington","")," town, Washington","")," village, Washington","")</f>
        <v>Lofall</v>
      </c>
      <c r="C316" t="s">
        <v>1424</v>
      </c>
      <c r="D316" t="s">
        <v>2380</v>
      </c>
    </row>
    <row r="317" spans="1:4">
      <c r="A317" t="s">
        <v>1425</v>
      </c>
      <c r="B317" t="str">
        <f>SUBSTITUTE(SUBSTITUTE(SUBSTITUTE(SUBSTITUTE(SUBSTITUTE(WA_CDPs[[#This Row],[NAME]]," Tribal Community CDP, Washington","")," CDP, Washington","")," city, Washington","")," town, Washington","")," village, Washington","")</f>
        <v>Long Beach</v>
      </c>
      <c r="C317" t="s">
        <v>1426</v>
      </c>
      <c r="D317" t="s">
        <v>2381</v>
      </c>
    </row>
    <row r="318" spans="1:4">
      <c r="A318" t="s">
        <v>1427</v>
      </c>
      <c r="B318" t="str">
        <f>SUBSTITUTE(SUBSTITUTE(SUBSTITUTE(SUBSTITUTE(SUBSTITUTE(WA_CDPs[[#This Row],[NAME]]," Tribal Community CDP, Washington","")," CDP, Washington","")," city, Washington","")," town, Washington","")," village, Washington","")</f>
        <v>Longbranch</v>
      </c>
      <c r="C318" t="s">
        <v>1428</v>
      </c>
      <c r="D318" t="s">
        <v>2382</v>
      </c>
    </row>
    <row r="319" spans="1:4">
      <c r="A319" t="s">
        <v>1429</v>
      </c>
      <c r="B319" t="str">
        <f>SUBSTITUTE(SUBSTITUTE(SUBSTITUTE(SUBSTITUTE(SUBSTITUTE(WA_CDPs[[#This Row],[NAME]]," Tribal Community CDP, Washington","")," CDP, Washington","")," city, Washington","")," town, Washington","")," village, Washington","")</f>
        <v>Longview</v>
      </c>
      <c r="C319" t="s">
        <v>1430</v>
      </c>
      <c r="D319" t="s">
        <v>2383</v>
      </c>
    </row>
    <row r="320" spans="1:4">
      <c r="A320" t="s">
        <v>1431</v>
      </c>
      <c r="B320" t="str">
        <f>SUBSTITUTE(SUBSTITUTE(SUBSTITUTE(SUBSTITUTE(SUBSTITUTE(WA_CDPs[[#This Row],[NAME]]," Tribal Community CDP, Washington","")," CDP, Washington","")," city, Washington","")," town, Washington","")," village, Washington","")</f>
        <v>Longview Heights</v>
      </c>
      <c r="C320" t="s">
        <v>1432</v>
      </c>
      <c r="D320" t="s">
        <v>2384</v>
      </c>
    </row>
    <row r="321" spans="1:4">
      <c r="A321" t="s">
        <v>1433</v>
      </c>
      <c r="B321" t="str">
        <f>SUBSTITUTE(SUBSTITUTE(SUBSTITUTE(SUBSTITUTE(SUBSTITUTE(WA_CDPs[[#This Row],[NAME]]," Tribal Community CDP, Washington","")," CDP, Washington","")," city, Washington","")," town, Washington","")," village, Washington","")</f>
        <v>Loomis</v>
      </c>
      <c r="C321" t="s">
        <v>1434</v>
      </c>
      <c r="D321" t="s">
        <v>2385</v>
      </c>
    </row>
    <row r="322" spans="1:4">
      <c r="A322" t="s">
        <v>1435</v>
      </c>
      <c r="B322" t="str">
        <f>SUBSTITUTE(SUBSTITUTE(SUBSTITUTE(SUBSTITUTE(SUBSTITUTE(WA_CDPs[[#This Row],[NAME]]," Tribal Community CDP, Washington","")," CDP, Washington","")," city, Washington","")," town, Washington","")," village, Washington","")</f>
        <v>Loon Lake</v>
      </c>
      <c r="C322" t="s">
        <v>1436</v>
      </c>
      <c r="D322" t="s">
        <v>2386</v>
      </c>
    </row>
    <row r="323" spans="1:4">
      <c r="A323" t="s">
        <v>1437</v>
      </c>
      <c r="B323" t="str">
        <f>SUBSTITUTE(SUBSTITUTE(SUBSTITUTE(SUBSTITUTE(SUBSTITUTE(WA_CDPs[[#This Row],[NAME]]," Tribal Community CDP, Washington","")," CDP, Washington","")," city, Washington","")," town, Washington","")," village, Washington","")</f>
        <v>Lower Elochoman</v>
      </c>
      <c r="C323" t="s">
        <v>1438</v>
      </c>
      <c r="D323" t="s">
        <v>2387</v>
      </c>
    </row>
    <row r="324" spans="1:4">
      <c r="A324" t="s">
        <v>1439</v>
      </c>
      <c r="B324" t="str">
        <f>SUBSTITUTE(SUBSTITUTE(SUBSTITUTE(SUBSTITUTE(SUBSTITUTE(WA_CDPs[[#This Row],[NAME]]," Tribal Community CDP, Washington","")," CDP, Washington","")," city, Washington","")," town, Washington","")," village, Washington","")</f>
        <v>Lyle</v>
      </c>
      <c r="C324" t="s">
        <v>1440</v>
      </c>
      <c r="D324" t="s">
        <v>2388</v>
      </c>
    </row>
    <row r="325" spans="1:4">
      <c r="A325" t="s">
        <v>1441</v>
      </c>
      <c r="B325" t="str">
        <f>SUBSTITUTE(SUBSTITUTE(SUBSTITUTE(SUBSTITUTE(SUBSTITUTE(WA_CDPs[[#This Row],[NAME]]," Tribal Community CDP, Washington","")," CDP, Washington","")," city, Washington","")," town, Washington","")," village, Washington","")</f>
        <v>Lyman</v>
      </c>
      <c r="C325" t="s">
        <v>1442</v>
      </c>
      <c r="D325" t="s">
        <v>2389</v>
      </c>
    </row>
    <row r="326" spans="1:4">
      <c r="A326" t="s">
        <v>1443</v>
      </c>
      <c r="B326" t="str">
        <f>SUBSTITUTE(SUBSTITUTE(SUBSTITUTE(SUBSTITUTE(SUBSTITUTE(WA_CDPs[[#This Row],[NAME]]," Tribal Community CDP, Washington","")," CDP, Washington","")," city, Washington","")," town, Washington","")," village, Washington","")</f>
        <v>Lynden</v>
      </c>
      <c r="C326" t="s">
        <v>1444</v>
      </c>
      <c r="D326" t="s">
        <v>2390</v>
      </c>
    </row>
    <row r="327" spans="1:4">
      <c r="A327" t="s">
        <v>1445</v>
      </c>
      <c r="B327" t="str">
        <f>SUBSTITUTE(SUBSTITUTE(SUBSTITUTE(SUBSTITUTE(SUBSTITUTE(WA_CDPs[[#This Row],[NAME]]," Tribal Community CDP, Washington","")," CDP, Washington","")," city, Washington","")," town, Washington","")," village, Washington","")</f>
        <v>Lynnwood</v>
      </c>
      <c r="C327" t="s">
        <v>1446</v>
      </c>
      <c r="D327" t="s">
        <v>2391</v>
      </c>
    </row>
    <row r="328" spans="1:4">
      <c r="A328" t="s">
        <v>1447</v>
      </c>
      <c r="B328" t="str">
        <f>SUBSTITUTE(SUBSTITUTE(SUBSTITUTE(SUBSTITUTE(SUBSTITUTE(WA_CDPs[[#This Row],[NAME]]," Tribal Community CDP, Washington","")," CDP, Washington","")," city, Washington","")," town, Washington","")," village, Washington","")</f>
        <v>Mabton</v>
      </c>
      <c r="C328" t="s">
        <v>1448</v>
      </c>
      <c r="D328" t="s">
        <v>2392</v>
      </c>
    </row>
    <row r="329" spans="1:4">
      <c r="A329" t="s">
        <v>1449</v>
      </c>
      <c r="B329" t="str">
        <f>SUBSTITUTE(SUBSTITUTE(SUBSTITUTE(SUBSTITUTE(SUBSTITUTE(WA_CDPs[[#This Row],[NAME]]," Tribal Community CDP, Washington","")," CDP, Washington","")," city, Washington","")," town, Washington","")," village, Washington","")</f>
        <v>McChord AFB</v>
      </c>
      <c r="C329" t="s">
        <v>1450</v>
      </c>
      <c r="D329" t="s">
        <v>2393</v>
      </c>
    </row>
    <row r="330" spans="1:4">
      <c r="A330" t="s">
        <v>1451</v>
      </c>
      <c r="B330" t="str">
        <f>SUBSTITUTE(SUBSTITUTE(SUBSTITUTE(SUBSTITUTE(SUBSTITUTE(WA_CDPs[[#This Row],[NAME]]," Tribal Community CDP, Washington","")," CDP, Washington","")," city, Washington","")," town, Washington","")," village, Washington","")</f>
        <v>McCleary</v>
      </c>
      <c r="C330" t="s">
        <v>1452</v>
      </c>
      <c r="D330" t="s">
        <v>2394</v>
      </c>
    </row>
    <row r="331" spans="1:4">
      <c r="A331" t="s">
        <v>1453</v>
      </c>
      <c r="B331" t="str">
        <f>SUBSTITUTE(SUBSTITUTE(SUBSTITUTE(SUBSTITUTE(SUBSTITUTE(WA_CDPs[[#This Row],[NAME]]," Tribal Community CDP, Washington","")," CDP, Washington","")," city, Washington","")," town, Washington","")," village, Washington","")</f>
        <v>Machias</v>
      </c>
      <c r="C331" t="s">
        <v>1454</v>
      </c>
      <c r="D331" t="s">
        <v>2395</v>
      </c>
    </row>
    <row r="332" spans="1:4">
      <c r="A332" t="s">
        <v>1455</v>
      </c>
      <c r="B332" t="str">
        <f>SUBSTITUTE(SUBSTITUTE(SUBSTITUTE(SUBSTITUTE(SUBSTITUTE(WA_CDPs[[#This Row],[NAME]]," Tribal Community CDP, Washington","")," CDP, Washington","")," city, Washington","")," town, Washington","")," village, Washington","")</f>
        <v>McKenna</v>
      </c>
      <c r="C332" t="s">
        <v>1456</v>
      </c>
      <c r="D332" t="s">
        <v>2396</v>
      </c>
    </row>
    <row r="333" spans="1:4">
      <c r="A333" t="s">
        <v>1457</v>
      </c>
      <c r="B333" t="str">
        <f>SUBSTITUTE(SUBSTITUTE(SUBSTITUTE(SUBSTITUTE(SUBSTITUTE(WA_CDPs[[#This Row],[NAME]]," Tribal Community CDP, Washington","")," CDP, Washington","")," city, Washington","")," town, Washington","")," village, Washington","")</f>
        <v>McMillin</v>
      </c>
      <c r="C333" t="s">
        <v>1458</v>
      </c>
      <c r="D333" t="s">
        <v>2397</v>
      </c>
    </row>
    <row r="334" spans="1:4">
      <c r="A334" t="s">
        <v>1459</v>
      </c>
      <c r="B334" t="str">
        <f>SUBSTITUTE(SUBSTITUTE(SUBSTITUTE(SUBSTITUTE(SUBSTITUTE(WA_CDPs[[#This Row],[NAME]]," Tribal Community CDP, Washington","")," CDP, Washington","")," city, Washington","")," town, Washington","")," village, Washington","")</f>
        <v>Malden</v>
      </c>
      <c r="C334" t="s">
        <v>1460</v>
      </c>
      <c r="D334" t="s">
        <v>2398</v>
      </c>
    </row>
    <row r="335" spans="1:4">
      <c r="A335" t="s">
        <v>1461</v>
      </c>
      <c r="B335" t="str">
        <f>SUBSTITUTE(SUBSTITUTE(SUBSTITUTE(SUBSTITUTE(SUBSTITUTE(WA_CDPs[[#This Row],[NAME]]," Tribal Community CDP, Washington","")," CDP, Washington","")," city, Washington","")," town, Washington","")," village, Washington","")</f>
        <v>Malo</v>
      </c>
      <c r="C335" t="s">
        <v>1462</v>
      </c>
      <c r="D335" t="s">
        <v>2399</v>
      </c>
    </row>
    <row r="336" spans="1:4">
      <c r="A336" t="s">
        <v>1463</v>
      </c>
      <c r="B336" t="str">
        <f>SUBSTITUTE(SUBSTITUTE(SUBSTITUTE(SUBSTITUTE(SUBSTITUTE(WA_CDPs[[#This Row],[NAME]]," Tribal Community CDP, Washington","")," CDP, Washington","")," city, Washington","")," town, Washington","")," village, Washington","")</f>
        <v>Malone</v>
      </c>
      <c r="C336" t="s">
        <v>1464</v>
      </c>
      <c r="D336" t="s">
        <v>2400</v>
      </c>
    </row>
    <row r="337" spans="1:4">
      <c r="A337" t="s">
        <v>1465</v>
      </c>
      <c r="B337" t="str">
        <f>SUBSTITUTE(SUBSTITUTE(SUBSTITUTE(SUBSTITUTE(SUBSTITUTE(WA_CDPs[[#This Row],[NAME]]," Tribal Community CDP, Washington","")," CDP, Washington","")," city, Washington","")," town, Washington","")," village, Washington","")</f>
        <v>Malott</v>
      </c>
      <c r="C337" t="s">
        <v>1466</v>
      </c>
      <c r="D337" t="s">
        <v>2401</v>
      </c>
    </row>
    <row r="338" spans="1:4">
      <c r="A338" t="s">
        <v>1467</v>
      </c>
      <c r="B338" t="str">
        <f>SUBSTITUTE(SUBSTITUTE(SUBSTITUTE(SUBSTITUTE(SUBSTITUTE(WA_CDPs[[#This Row],[NAME]]," Tribal Community CDP, Washington","")," CDP, Washington","")," city, Washington","")," town, Washington","")," village, Washington","")</f>
        <v>Maltby</v>
      </c>
      <c r="C338" t="s">
        <v>1468</v>
      </c>
      <c r="D338" t="s">
        <v>2402</v>
      </c>
    </row>
    <row r="339" spans="1:4">
      <c r="A339" t="s">
        <v>1469</v>
      </c>
      <c r="B339" t="str">
        <f>SUBSTITUTE(SUBSTITUTE(SUBSTITUTE(SUBSTITUTE(SUBSTITUTE(WA_CDPs[[#This Row],[NAME]]," Tribal Community CDP, Washington","")," CDP, Washington","")," city, Washington","")," town, Washington","")," village, Washington","")</f>
        <v>Manchester</v>
      </c>
      <c r="C339" t="s">
        <v>1470</v>
      </c>
      <c r="D339" t="s">
        <v>2403</v>
      </c>
    </row>
    <row r="340" spans="1:4">
      <c r="A340" t="s">
        <v>1471</v>
      </c>
      <c r="B340" t="str">
        <f>SUBSTITUTE(SUBSTITUTE(SUBSTITUTE(SUBSTITUTE(SUBSTITUTE(WA_CDPs[[#This Row],[NAME]]," Tribal Community CDP, Washington","")," CDP, Washington","")," city, Washington","")," town, Washington","")," village, Washington","")</f>
        <v>Mansfield</v>
      </c>
      <c r="C340" t="s">
        <v>1472</v>
      </c>
      <c r="D340" t="s">
        <v>2404</v>
      </c>
    </row>
    <row r="341" spans="1:4">
      <c r="A341" t="s">
        <v>1473</v>
      </c>
      <c r="B341" t="str">
        <f>SUBSTITUTE(SUBSTITUTE(SUBSTITUTE(SUBSTITUTE(SUBSTITUTE(WA_CDPs[[#This Row],[NAME]]," Tribal Community CDP, Washington","")," CDP, Washington","")," city, Washington","")," town, Washington","")," village, Washington","")</f>
        <v>Manson</v>
      </c>
      <c r="C341" t="s">
        <v>1474</v>
      </c>
      <c r="D341" t="s">
        <v>2405</v>
      </c>
    </row>
    <row r="342" spans="1:4">
      <c r="A342" t="s">
        <v>1475</v>
      </c>
      <c r="B342" t="str">
        <f>SUBSTITUTE(SUBSTITUTE(SUBSTITUTE(SUBSTITUTE(SUBSTITUTE(WA_CDPs[[#This Row],[NAME]]," Tribal Community CDP, Washington","")," CDP, Washington","")," city, Washington","")," town, Washington","")," village, Washington","")</f>
        <v>Maple Falls</v>
      </c>
      <c r="C342" t="s">
        <v>1476</v>
      </c>
      <c r="D342" t="s">
        <v>2406</v>
      </c>
    </row>
    <row r="343" spans="1:4">
      <c r="A343" t="s">
        <v>1477</v>
      </c>
      <c r="B343" t="str">
        <f>SUBSTITUTE(SUBSTITUTE(SUBSTITUTE(SUBSTITUTE(SUBSTITUTE(WA_CDPs[[#This Row],[NAME]]," Tribal Community CDP, Washington","")," CDP, Washington","")," city, Washington","")," town, Washington","")," village, Washington","")</f>
        <v>Maple Heights-Lake Desire</v>
      </c>
      <c r="C343" t="s">
        <v>1478</v>
      </c>
      <c r="D343" t="s">
        <v>2407</v>
      </c>
    </row>
    <row r="344" spans="1:4">
      <c r="A344" t="s">
        <v>1479</v>
      </c>
      <c r="B344" t="str">
        <f>SUBSTITUTE(SUBSTITUTE(SUBSTITUTE(SUBSTITUTE(SUBSTITUTE(WA_CDPs[[#This Row],[NAME]]," Tribal Community CDP, Washington","")," CDP, Washington","")," city, Washington","")," town, Washington","")," village, Washington","")</f>
        <v>Maple Valley</v>
      </c>
      <c r="C344" t="s">
        <v>1480</v>
      </c>
      <c r="D344" t="s">
        <v>2408</v>
      </c>
    </row>
    <row r="345" spans="1:4">
      <c r="A345" t="s">
        <v>1481</v>
      </c>
      <c r="B345" t="str">
        <f>SUBSTITUTE(SUBSTITUTE(SUBSTITUTE(SUBSTITUTE(SUBSTITUTE(WA_CDPs[[#This Row],[NAME]]," Tribal Community CDP, Washington","")," CDP, Washington","")," city, Washington","")," town, Washington","")," village, Washington","")</f>
        <v>Maplewood</v>
      </c>
      <c r="C345" t="s">
        <v>1482</v>
      </c>
      <c r="D345" t="s">
        <v>2409</v>
      </c>
    </row>
    <row r="346" spans="1:4">
      <c r="A346" t="s">
        <v>1483</v>
      </c>
      <c r="B346" t="str">
        <f>SUBSTITUTE(SUBSTITUTE(SUBSTITUTE(SUBSTITUTE(SUBSTITUTE(WA_CDPs[[#This Row],[NAME]]," Tribal Community CDP, Washington","")," CDP, Washington","")," city, Washington","")," town, Washington","")," village, Washington","")</f>
        <v>Marblemount</v>
      </c>
      <c r="C346" t="s">
        <v>1484</v>
      </c>
      <c r="D346" t="s">
        <v>2410</v>
      </c>
    </row>
    <row r="347" spans="1:4">
      <c r="A347" t="s">
        <v>1485</v>
      </c>
      <c r="B347" t="str">
        <f>SUBSTITUTE(SUBSTITUTE(SUBSTITUTE(SUBSTITUTE(SUBSTITUTE(WA_CDPs[[#This Row],[NAME]]," Tribal Community CDP, Washington","")," CDP, Washington","")," city, Washington","")," town, Washington","")," village, Washington","")</f>
        <v>Marcus</v>
      </c>
      <c r="C347" t="s">
        <v>1486</v>
      </c>
      <c r="D347" t="s">
        <v>2411</v>
      </c>
    </row>
    <row r="348" spans="1:4">
      <c r="A348" t="s">
        <v>1487</v>
      </c>
      <c r="B348" t="str">
        <f>SUBSTITUTE(SUBSTITUTE(SUBSTITUTE(SUBSTITUTE(SUBSTITUTE(WA_CDPs[[#This Row],[NAME]]," Tribal Community CDP, Washington","")," CDP, Washington","")," city, Washington","")," town, Washington","")," village, Washington","")</f>
        <v>Marietta-Alderwood</v>
      </c>
      <c r="C348" t="s">
        <v>1488</v>
      </c>
      <c r="D348" t="s">
        <v>2412</v>
      </c>
    </row>
    <row r="349" spans="1:4">
      <c r="A349" t="s">
        <v>1489</v>
      </c>
      <c r="B349" t="str">
        <f>SUBSTITUTE(SUBSTITUTE(SUBSTITUTE(SUBSTITUTE(SUBSTITUTE(WA_CDPs[[#This Row],[NAME]]," Tribal Community CDP, Washington","")," CDP, Washington","")," city, Washington","")," town, Washington","")," village, Washington","")</f>
        <v>Marine View</v>
      </c>
      <c r="C349" t="s">
        <v>1490</v>
      </c>
      <c r="D349" t="e">
        <v>#N/A</v>
      </c>
    </row>
    <row r="350" spans="1:4">
      <c r="A350" t="s">
        <v>1491</v>
      </c>
      <c r="B350" t="str">
        <f>SUBSTITUTE(SUBSTITUTE(SUBSTITUTE(SUBSTITUTE(SUBSTITUTE(WA_CDPs[[#This Row],[NAME]]," Tribal Community CDP, Washington","")," CDP, Washington","")," city, Washington","")," town, Washington","")," village, Washington","")</f>
        <v>Markham</v>
      </c>
      <c r="C350" t="s">
        <v>1492</v>
      </c>
      <c r="D350" t="s">
        <v>2413</v>
      </c>
    </row>
    <row r="351" spans="1:4">
      <c r="A351" t="s">
        <v>1493</v>
      </c>
      <c r="B351" t="str">
        <f>SUBSTITUTE(SUBSTITUTE(SUBSTITUTE(SUBSTITUTE(SUBSTITUTE(WA_CDPs[[#This Row],[NAME]]," Tribal Community CDP, Washington","")," CDP, Washington","")," city, Washington","")," town, Washington","")," village, Washington","")</f>
        <v>Marrowstone</v>
      </c>
      <c r="C351" t="s">
        <v>1494</v>
      </c>
      <c r="D351" t="s">
        <v>2414</v>
      </c>
    </row>
    <row r="352" spans="1:4">
      <c r="A352" t="s">
        <v>1495</v>
      </c>
      <c r="B352" t="str">
        <f>SUBSTITUTE(SUBSTITUTE(SUBSTITUTE(SUBSTITUTE(SUBSTITUTE(WA_CDPs[[#This Row],[NAME]]," Tribal Community CDP, Washington","")," CDP, Washington","")," city, Washington","")," town, Washington","")," village, Washington","")</f>
        <v>Martha Lake</v>
      </c>
      <c r="C352" t="s">
        <v>1496</v>
      </c>
      <c r="D352" t="s">
        <v>2415</v>
      </c>
    </row>
    <row r="353" spans="1:4">
      <c r="A353" t="s">
        <v>1497</v>
      </c>
      <c r="B353" t="str">
        <f>SUBSTITUTE(SUBSTITUTE(SUBSTITUTE(SUBSTITUTE(SUBSTITUTE(WA_CDPs[[#This Row],[NAME]]," Tribal Community CDP, Washington","")," CDP, Washington","")," city, Washington","")," town, Washington","")," village, Washington","")</f>
        <v>Maryhill</v>
      </c>
      <c r="C353" t="s">
        <v>1498</v>
      </c>
      <c r="D353" t="s">
        <v>2416</v>
      </c>
    </row>
    <row r="354" spans="1:4">
      <c r="A354" t="s">
        <v>1499</v>
      </c>
      <c r="B354" t="str">
        <f>SUBSTITUTE(SUBSTITUTE(SUBSTITUTE(SUBSTITUTE(SUBSTITUTE(WA_CDPs[[#This Row],[NAME]]," Tribal Community CDP, Washington","")," CDP, Washington","")," city, Washington","")," town, Washington","")," village, Washington","")</f>
        <v>Marysville</v>
      </c>
      <c r="C354" t="s">
        <v>1500</v>
      </c>
      <c r="D354" t="s">
        <v>2417</v>
      </c>
    </row>
    <row r="355" spans="1:4">
      <c r="A355" t="s">
        <v>1501</v>
      </c>
      <c r="B355" t="str">
        <f>SUBSTITUTE(SUBSTITUTE(SUBSTITUTE(SUBSTITUTE(SUBSTITUTE(WA_CDPs[[#This Row],[NAME]]," Tribal Community CDP, Washington","")," CDP, Washington","")," city, Washington","")," town, Washington","")," village, Washington","")</f>
        <v>Mattawa</v>
      </c>
      <c r="C355" t="s">
        <v>1502</v>
      </c>
      <c r="D355" t="s">
        <v>2418</v>
      </c>
    </row>
    <row r="356" spans="1:4">
      <c r="A356" t="s">
        <v>1503</v>
      </c>
      <c r="B356" t="str">
        <f>SUBSTITUTE(SUBSTITUTE(SUBSTITUTE(SUBSTITUTE(SUBSTITUTE(WA_CDPs[[#This Row],[NAME]]," Tribal Community CDP, Washington","")," CDP, Washington","")," city, Washington","")," town, Washington","")," village, Washington","")</f>
        <v>May Creek</v>
      </c>
      <c r="C356" t="s">
        <v>1504</v>
      </c>
      <c r="D356" t="s">
        <v>2419</v>
      </c>
    </row>
    <row r="357" spans="1:4">
      <c r="A357" t="s">
        <v>1505</v>
      </c>
      <c r="B357" t="str">
        <f>SUBSTITUTE(SUBSTITUTE(SUBSTITUTE(SUBSTITUTE(SUBSTITUTE(WA_CDPs[[#This Row],[NAME]]," Tribal Community CDP, Washington","")," CDP, Washington","")," city, Washington","")," town, Washington","")," village, Washington","")</f>
        <v>Mead</v>
      </c>
      <c r="C357" t="s">
        <v>1506</v>
      </c>
      <c r="D357" t="s">
        <v>2420</v>
      </c>
    </row>
    <row r="358" spans="1:4">
      <c r="A358" t="s">
        <v>1507</v>
      </c>
      <c r="B358" t="str">
        <f>SUBSTITUTE(SUBSTITUTE(SUBSTITUTE(SUBSTITUTE(SUBSTITUTE(WA_CDPs[[#This Row],[NAME]]," Tribal Community CDP, Washington","")," CDP, Washington","")," city, Washington","")," town, Washington","")," village, Washington","")</f>
        <v>Meadowdale</v>
      </c>
      <c r="C358" t="s">
        <v>1508</v>
      </c>
      <c r="D358" t="s">
        <v>2421</v>
      </c>
    </row>
    <row r="359" spans="1:4">
      <c r="A359" t="s">
        <v>1509</v>
      </c>
      <c r="B359" t="str">
        <f>SUBSTITUTE(SUBSTITUTE(SUBSTITUTE(SUBSTITUTE(SUBSTITUTE(WA_CDPs[[#This Row],[NAME]]," Tribal Community CDP, Washington","")," CDP, Washington","")," city, Washington","")," town, Washington","")," village, Washington","")</f>
        <v>Meadow Glade</v>
      </c>
      <c r="C359" t="s">
        <v>1510</v>
      </c>
      <c r="D359" t="s">
        <v>2422</v>
      </c>
    </row>
    <row r="360" spans="1:4">
      <c r="A360" t="s">
        <v>1511</v>
      </c>
      <c r="B360" t="str">
        <f>SUBSTITUTE(SUBSTITUTE(SUBSTITUTE(SUBSTITUTE(SUBSTITUTE(WA_CDPs[[#This Row],[NAME]]," Tribal Community CDP, Washington","")," CDP, Washington","")," city, Washington","")," town, Washington","")," village, Washington","")</f>
        <v>Medical Lake</v>
      </c>
      <c r="C360" t="s">
        <v>1512</v>
      </c>
      <c r="D360" t="s">
        <v>2423</v>
      </c>
    </row>
    <row r="361" spans="1:4">
      <c r="A361" t="s">
        <v>1513</v>
      </c>
      <c r="B361" t="str">
        <f>SUBSTITUTE(SUBSTITUTE(SUBSTITUTE(SUBSTITUTE(SUBSTITUTE(WA_CDPs[[#This Row],[NAME]]," Tribal Community CDP, Washington","")," CDP, Washington","")," city, Washington","")," town, Washington","")," village, Washington","")</f>
        <v>Medina</v>
      </c>
      <c r="C361" t="s">
        <v>1514</v>
      </c>
      <c r="D361" t="s">
        <v>2424</v>
      </c>
    </row>
    <row r="362" spans="1:4">
      <c r="A362" t="s">
        <v>1515</v>
      </c>
      <c r="B362" t="str">
        <f>SUBSTITUTE(SUBSTITUTE(SUBSTITUTE(SUBSTITUTE(SUBSTITUTE(WA_CDPs[[#This Row],[NAME]]," Tribal Community CDP, Washington","")," CDP, Washington","")," city, Washington","")," town, Washington","")," village, Washington","")</f>
        <v>Mercer Island</v>
      </c>
      <c r="C362" t="s">
        <v>1516</v>
      </c>
      <c r="D362" t="s">
        <v>2425</v>
      </c>
    </row>
    <row r="363" spans="1:4">
      <c r="A363" t="s">
        <v>1517</v>
      </c>
      <c r="B363" t="str">
        <f>SUBSTITUTE(SUBSTITUTE(SUBSTITUTE(SUBSTITUTE(SUBSTITUTE(WA_CDPs[[#This Row],[NAME]]," Tribal Community CDP, Washington","")," CDP, Washington","")," city, Washington","")," town, Washington","")," village, Washington","")</f>
        <v>Mesa</v>
      </c>
      <c r="C363" t="s">
        <v>1518</v>
      </c>
      <c r="D363" t="s">
        <v>2426</v>
      </c>
    </row>
    <row r="364" spans="1:4">
      <c r="A364" t="s">
        <v>1519</v>
      </c>
      <c r="B364" t="str">
        <f>SUBSTITUTE(SUBSTITUTE(SUBSTITUTE(SUBSTITUTE(SUBSTITUTE(WA_CDPs[[#This Row],[NAME]]," Tribal Community CDP, Washington","")," CDP, Washington","")," city, Washington","")," town, Washington","")," village, Washington","")</f>
        <v>Metaline</v>
      </c>
      <c r="C364" t="s">
        <v>1520</v>
      </c>
      <c r="D364" t="s">
        <v>2427</v>
      </c>
    </row>
    <row r="365" spans="1:4">
      <c r="A365" t="s">
        <v>1521</v>
      </c>
      <c r="B365" t="str">
        <f>SUBSTITUTE(SUBSTITUTE(SUBSTITUTE(SUBSTITUTE(SUBSTITUTE(WA_CDPs[[#This Row],[NAME]]," Tribal Community CDP, Washington","")," CDP, Washington","")," city, Washington","")," town, Washington","")," village, Washington","")</f>
        <v>Metaline Falls</v>
      </c>
      <c r="C365" t="s">
        <v>1522</v>
      </c>
      <c r="D365" t="s">
        <v>2428</v>
      </c>
    </row>
    <row r="366" spans="1:4">
      <c r="A366" t="s">
        <v>1523</v>
      </c>
      <c r="B366" t="str">
        <f>SUBSTITUTE(SUBSTITUTE(SUBSTITUTE(SUBSTITUTE(SUBSTITUTE(WA_CDPs[[#This Row],[NAME]]," Tribal Community CDP, Washington","")," CDP, Washington","")," city, Washington","")," town, Washington","")," village, Washington","")</f>
        <v>Methow</v>
      </c>
      <c r="C366" t="s">
        <v>1524</v>
      </c>
      <c r="D366" t="s">
        <v>2429</v>
      </c>
    </row>
    <row r="367" spans="1:4">
      <c r="A367" t="s">
        <v>1525</v>
      </c>
      <c r="B367" t="str">
        <f>SUBSTITUTE(SUBSTITUTE(SUBSTITUTE(SUBSTITUTE(SUBSTITUTE(WA_CDPs[[#This Row],[NAME]]," Tribal Community CDP, Washington","")," CDP, Washington","")," city, Washington","")," town, Washington","")," village, Washington","")</f>
        <v>Midland</v>
      </c>
      <c r="C367" t="s">
        <v>1526</v>
      </c>
      <c r="D367" t="s">
        <v>2430</v>
      </c>
    </row>
    <row r="368" spans="1:4">
      <c r="A368" t="s">
        <v>1527</v>
      </c>
      <c r="B368" t="str">
        <f>SUBSTITUTE(SUBSTITUTE(SUBSTITUTE(SUBSTITUTE(SUBSTITUTE(WA_CDPs[[#This Row],[NAME]]," Tribal Community CDP, Washington","")," CDP, Washington","")," city, Washington","")," town, Washington","")," village, Washington","")</f>
        <v>Mill Creek</v>
      </c>
      <c r="C368" t="s">
        <v>1528</v>
      </c>
      <c r="D368" t="s">
        <v>2431</v>
      </c>
    </row>
    <row r="369" spans="1:4">
      <c r="A369" t="s">
        <v>1529</v>
      </c>
      <c r="B369" t="str">
        <f>SUBSTITUTE(SUBSTITUTE(SUBSTITUTE(SUBSTITUTE(SUBSTITUTE(WA_CDPs[[#This Row],[NAME]]," Tribal Community CDP, Washington","")," CDP, Washington","")," city, Washington","")," town, Washington","")," village, Washington","")</f>
        <v>Mill Creek East</v>
      </c>
      <c r="C369" t="s">
        <v>1530</v>
      </c>
      <c r="D369" t="s">
        <v>2432</v>
      </c>
    </row>
    <row r="370" spans="1:4">
      <c r="A370" t="s">
        <v>1531</v>
      </c>
      <c r="B370" t="str">
        <f>SUBSTITUTE(SUBSTITUTE(SUBSTITUTE(SUBSTITUTE(SUBSTITUTE(WA_CDPs[[#This Row],[NAME]]," Tribal Community CDP, Washington","")," CDP, Washington","")," city, Washington","")," town, Washington","")," village, Washington","")</f>
        <v>Millwood</v>
      </c>
      <c r="C370" t="s">
        <v>1532</v>
      </c>
      <c r="D370" t="s">
        <v>2433</v>
      </c>
    </row>
    <row r="371" spans="1:4">
      <c r="A371" t="s">
        <v>1533</v>
      </c>
      <c r="B371" t="str">
        <f>SUBSTITUTE(SUBSTITUTE(SUBSTITUTE(SUBSTITUTE(SUBSTITUTE(WA_CDPs[[#This Row],[NAME]]," Tribal Community CDP, Washington","")," CDP, Washington","")," city, Washington","")," town, Washington","")," village, Washington","")</f>
        <v>Milton</v>
      </c>
      <c r="C371" t="s">
        <v>1534</v>
      </c>
      <c r="D371" t="s">
        <v>2434</v>
      </c>
    </row>
    <row r="372" spans="1:4">
      <c r="A372" t="s">
        <v>1535</v>
      </c>
      <c r="B372" t="str">
        <f>SUBSTITUTE(SUBSTITUTE(SUBSTITUTE(SUBSTITUTE(SUBSTITUTE(WA_CDPs[[#This Row],[NAME]]," Tribal Community CDP, Washington","")," CDP, Washington","")," city, Washington","")," town, Washington","")," village, Washington","")</f>
        <v>Mineral</v>
      </c>
      <c r="C372" t="s">
        <v>1536</v>
      </c>
      <c r="D372" t="s">
        <v>2435</v>
      </c>
    </row>
    <row r="373" spans="1:4">
      <c r="A373" t="s">
        <v>1537</v>
      </c>
      <c r="B373" t="str">
        <f>SUBSTITUTE(SUBSTITUTE(SUBSTITUTE(SUBSTITUTE(SUBSTITUTE(WA_CDPs[[#This Row],[NAME]]," Tribal Community CDP, Washington","")," CDP, Washington","")," city, Washington","")," town, Washington","")," village, Washington","")</f>
        <v>Minnehaha</v>
      </c>
      <c r="C373" t="s">
        <v>1538</v>
      </c>
      <c r="D373" t="s">
        <v>2436</v>
      </c>
    </row>
    <row r="374" spans="1:4">
      <c r="A374" t="s">
        <v>1539</v>
      </c>
      <c r="B374" t="str">
        <f>SUBSTITUTE(SUBSTITUTE(SUBSTITUTE(SUBSTITUTE(SUBSTITUTE(WA_CDPs[[#This Row],[NAME]]," Tribal Community CDP, Washington","")," CDP, Washington","")," city, Washington","")," town, Washington","")," village, Washington","")</f>
        <v>Mirrormont</v>
      </c>
      <c r="C374" t="s">
        <v>1540</v>
      </c>
      <c r="D374" t="s">
        <v>2437</v>
      </c>
    </row>
    <row r="375" spans="1:4">
      <c r="A375" t="s">
        <v>1541</v>
      </c>
      <c r="B375" t="str">
        <f>SUBSTITUTE(SUBSTITUTE(SUBSTITUTE(SUBSTITUTE(SUBSTITUTE(WA_CDPs[[#This Row],[NAME]]," Tribal Community CDP, Washington","")," CDP, Washington","")," city, Washington","")," town, Washington","")," village, Washington","")</f>
        <v>Moclips</v>
      </c>
      <c r="C375" t="s">
        <v>1542</v>
      </c>
      <c r="D375" t="s">
        <v>2438</v>
      </c>
    </row>
    <row r="376" spans="1:4">
      <c r="A376" t="s">
        <v>1543</v>
      </c>
      <c r="B376" t="str">
        <f>SUBSTITUTE(SUBSTITUTE(SUBSTITUTE(SUBSTITUTE(SUBSTITUTE(WA_CDPs[[#This Row],[NAME]]," Tribal Community CDP, Washington","")," CDP, Washington","")," city, Washington","")," town, Washington","")," village, Washington","")</f>
        <v>Monroe</v>
      </c>
      <c r="C376" t="s">
        <v>1544</v>
      </c>
      <c r="D376" t="s">
        <v>2439</v>
      </c>
    </row>
    <row r="377" spans="1:4">
      <c r="A377" t="s">
        <v>1545</v>
      </c>
      <c r="B377" t="str">
        <f>SUBSTITUTE(SUBSTITUTE(SUBSTITUTE(SUBSTITUTE(SUBSTITUTE(WA_CDPs[[#This Row],[NAME]]," Tribal Community CDP, Washington","")," CDP, Washington","")," city, Washington","")," town, Washington","")," village, Washington","")</f>
        <v>Monroe North</v>
      </c>
      <c r="C377" t="s">
        <v>1546</v>
      </c>
      <c r="D377" t="s">
        <v>2440</v>
      </c>
    </row>
    <row r="378" spans="1:4">
      <c r="A378" t="s">
        <v>1547</v>
      </c>
      <c r="B378" t="str">
        <f>SUBSTITUTE(SUBSTITUTE(SUBSTITUTE(SUBSTITUTE(SUBSTITUTE(WA_CDPs[[#This Row],[NAME]]," Tribal Community CDP, Washington","")," CDP, Washington","")," city, Washington","")," town, Washington","")," village, Washington","")</f>
        <v>Montesano</v>
      </c>
      <c r="C378" t="s">
        <v>1548</v>
      </c>
      <c r="D378" t="s">
        <v>2441</v>
      </c>
    </row>
    <row r="379" spans="1:4">
      <c r="A379" t="s">
        <v>1549</v>
      </c>
      <c r="B379" t="str">
        <f>SUBSTITUTE(SUBSTITUTE(SUBSTITUTE(SUBSTITUTE(SUBSTITUTE(WA_CDPs[[#This Row],[NAME]]," Tribal Community CDP, Washington","")," CDP, Washington","")," city, Washington","")," town, Washington","")," village, Washington","")</f>
        <v>Morton</v>
      </c>
      <c r="C379" t="s">
        <v>1550</v>
      </c>
      <c r="D379" t="s">
        <v>2442</v>
      </c>
    </row>
    <row r="380" spans="1:4">
      <c r="A380" t="s">
        <v>1551</v>
      </c>
      <c r="B380" t="str">
        <f>SUBSTITUTE(SUBSTITUTE(SUBSTITUTE(SUBSTITUTE(SUBSTITUTE(WA_CDPs[[#This Row],[NAME]]," Tribal Community CDP, Washington","")," CDP, Washington","")," city, Washington","")," town, Washington","")," village, Washington","")</f>
        <v>Moses Lake</v>
      </c>
      <c r="C380" t="s">
        <v>1552</v>
      </c>
      <c r="D380" t="s">
        <v>2443</v>
      </c>
    </row>
    <row r="381" spans="1:4">
      <c r="A381" t="s">
        <v>1553</v>
      </c>
      <c r="B381" t="str">
        <f>SUBSTITUTE(SUBSTITUTE(SUBSTITUTE(SUBSTITUTE(SUBSTITUTE(WA_CDPs[[#This Row],[NAME]]," Tribal Community CDP, Washington","")," CDP, Washington","")," city, Washington","")," town, Washington","")," village, Washington","")</f>
        <v>Moses Lake North</v>
      </c>
      <c r="C381" t="s">
        <v>1554</v>
      </c>
      <c r="D381" t="s">
        <v>2444</v>
      </c>
    </row>
    <row r="382" spans="1:4">
      <c r="A382" t="s">
        <v>1555</v>
      </c>
      <c r="B382" t="str">
        <f>SUBSTITUTE(SUBSTITUTE(SUBSTITUTE(SUBSTITUTE(SUBSTITUTE(WA_CDPs[[#This Row],[NAME]]," Tribal Community CDP, Washington","")," CDP, Washington","")," city, Washington","")," town, Washington","")," village, Washington","")</f>
        <v>Mossyrock</v>
      </c>
      <c r="C382" t="s">
        <v>1556</v>
      </c>
      <c r="D382" t="s">
        <v>2445</v>
      </c>
    </row>
    <row r="383" spans="1:4">
      <c r="A383" t="s">
        <v>1557</v>
      </c>
      <c r="B383" t="str">
        <f>SUBSTITUTE(SUBSTITUTE(SUBSTITUTE(SUBSTITUTE(SUBSTITUTE(WA_CDPs[[#This Row],[NAME]]," Tribal Community CDP, Washington","")," CDP, Washington","")," city, Washington","")," town, Washington","")," village, Washington","")</f>
        <v>Mountlake Terrace</v>
      </c>
      <c r="C383" t="s">
        <v>1558</v>
      </c>
      <c r="D383" t="s">
        <v>2446</v>
      </c>
    </row>
    <row r="384" spans="1:4">
      <c r="A384" t="s">
        <v>1559</v>
      </c>
      <c r="B384" t="str">
        <f>SUBSTITUTE(SUBSTITUTE(SUBSTITUTE(SUBSTITUTE(SUBSTITUTE(WA_CDPs[[#This Row],[NAME]]," Tribal Community CDP, Washington","")," CDP, Washington","")," city, Washington","")," town, Washington","")," village, Washington","")</f>
        <v>Mount Vernon</v>
      </c>
      <c r="C384" t="s">
        <v>1560</v>
      </c>
      <c r="D384" t="s">
        <v>2447</v>
      </c>
    </row>
    <row r="385" spans="1:4">
      <c r="A385" t="s">
        <v>1561</v>
      </c>
      <c r="B385" t="str">
        <f>SUBSTITUTE(SUBSTITUTE(SUBSTITUTE(SUBSTITUTE(SUBSTITUTE(WA_CDPs[[#This Row],[NAME]]," Tribal Community CDP, Washington","")," CDP, Washington","")," city, Washington","")," town, Washington","")," village, Washington","")</f>
        <v>Mount Vista</v>
      </c>
      <c r="C385" t="s">
        <v>1562</v>
      </c>
      <c r="D385" t="s">
        <v>2448</v>
      </c>
    </row>
    <row r="386" spans="1:4">
      <c r="A386" t="s">
        <v>1563</v>
      </c>
      <c r="B386" t="str">
        <f>SUBSTITUTE(SUBSTITUTE(SUBSTITUTE(SUBSTITUTE(SUBSTITUTE(WA_CDPs[[#This Row],[NAME]]," Tribal Community CDP, Washington","")," CDP, Washington","")," city, Washington","")," town, Washington","")," village, Washington","")</f>
        <v>Moxee</v>
      </c>
      <c r="C386" t="s">
        <v>1564</v>
      </c>
      <c r="D386" t="s">
        <v>2449</v>
      </c>
    </row>
    <row r="387" spans="1:4">
      <c r="A387" t="s">
        <v>1565</v>
      </c>
      <c r="B387" t="str">
        <f>SUBSTITUTE(SUBSTITUTE(SUBSTITUTE(SUBSTITUTE(SUBSTITUTE(WA_CDPs[[#This Row],[NAME]]," Tribal Community CDP, Washington","")," CDP, Washington","")," city, Washington","")," town, Washington","")," village, Washington","")</f>
        <v>Mukilteo</v>
      </c>
      <c r="C387" t="s">
        <v>1566</v>
      </c>
      <c r="D387" t="s">
        <v>2450</v>
      </c>
    </row>
    <row r="388" spans="1:4">
      <c r="A388" t="s">
        <v>1567</v>
      </c>
      <c r="B388" t="str">
        <f>SUBSTITUTE(SUBSTITUTE(SUBSTITUTE(SUBSTITUTE(SUBSTITUTE(WA_CDPs[[#This Row],[NAME]]," Tribal Community CDP, Washington","")," CDP, Washington","")," city, Washington","")," town, Washington","")," village, Washington","")</f>
        <v>Naches</v>
      </c>
      <c r="C388" t="s">
        <v>1568</v>
      </c>
      <c r="D388" t="s">
        <v>2451</v>
      </c>
    </row>
    <row r="389" spans="1:4">
      <c r="A389" t="s">
        <v>1569</v>
      </c>
      <c r="B389" t="str">
        <f>SUBSTITUTE(SUBSTITUTE(SUBSTITUTE(SUBSTITUTE(SUBSTITUTE(WA_CDPs[[#This Row],[NAME]]," Tribal Community CDP, Washington","")," CDP, Washington","")," city, Washington","")," town, Washington","")," village, Washington","")</f>
        <v>Napavine</v>
      </c>
      <c r="C389" t="s">
        <v>1570</v>
      </c>
      <c r="D389" t="s">
        <v>2452</v>
      </c>
    </row>
    <row r="390" spans="1:4">
      <c r="A390" t="s">
        <v>1571</v>
      </c>
      <c r="B390" t="str">
        <f>SUBSTITUTE(SUBSTITUTE(SUBSTITUTE(SUBSTITUTE(SUBSTITUTE(WA_CDPs[[#This Row],[NAME]]," Tribal Community CDP, Washington","")," CDP, Washington","")," city, Washington","")," town, Washington","")," village, Washington","")</f>
        <v>Naselle</v>
      </c>
      <c r="C390" t="s">
        <v>1572</v>
      </c>
      <c r="D390" t="s">
        <v>2453</v>
      </c>
    </row>
    <row r="391" spans="1:4">
      <c r="A391" t="s">
        <v>1573</v>
      </c>
      <c r="B391" t="str">
        <f>SUBSTITUTE(SUBSTITUTE(SUBSTITUTE(SUBSTITUTE(SUBSTITUTE(WA_CDPs[[#This Row],[NAME]]," Tribal Community CDP, Washington","")," CDP, Washington","")," city, Washington","")," town, Washington","")," village, Washington","")</f>
        <v>Navy Yard City</v>
      </c>
      <c r="C391" t="s">
        <v>1574</v>
      </c>
      <c r="D391" t="s">
        <v>2454</v>
      </c>
    </row>
    <row r="392" spans="1:4">
      <c r="A392" t="s">
        <v>1575</v>
      </c>
      <c r="B392" t="str">
        <f>SUBSTITUTE(SUBSTITUTE(SUBSTITUTE(SUBSTITUTE(SUBSTITUTE(WA_CDPs[[#This Row],[NAME]]," Tribal Community CDP, Washington","")," CDP, Washington","")," city, Washington","")," town, Washington","")," village, Washington","")</f>
        <v>Neah Bay</v>
      </c>
      <c r="C392" t="s">
        <v>1576</v>
      </c>
      <c r="D392" t="s">
        <v>2455</v>
      </c>
    </row>
    <row r="393" spans="1:4">
      <c r="A393" t="s">
        <v>1577</v>
      </c>
      <c r="B393" t="str">
        <f>SUBSTITUTE(SUBSTITUTE(SUBSTITUTE(SUBSTITUTE(SUBSTITUTE(WA_CDPs[[#This Row],[NAME]]," Tribal Community CDP, Washington","")," CDP, Washington","")," city, Washington","")," town, Washington","")," village, Washington","")</f>
        <v>Neilton</v>
      </c>
      <c r="C393" t="s">
        <v>1578</v>
      </c>
      <c r="D393" t="s">
        <v>2456</v>
      </c>
    </row>
    <row r="394" spans="1:4">
      <c r="A394" t="s">
        <v>1579</v>
      </c>
      <c r="B394" t="str">
        <f>SUBSTITUTE(SUBSTITUTE(SUBSTITUTE(SUBSTITUTE(SUBSTITUTE(WA_CDPs[[#This Row],[NAME]]," Tribal Community CDP, Washington","")," CDP, Washington","")," city, Washington","")," town, Washington","")," village, Washington","")</f>
        <v>Nespelem</v>
      </c>
      <c r="C394" t="s">
        <v>1580</v>
      </c>
      <c r="D394" t="s">
        <v>2457</v>
      </c>
    </row>
    <row r="395" spans="1:4">
      <c r="A395" t="s">
        <v>1581</v>
      </c>
      <c r="B395" t="str">
        <f>SUBSTITUTE(SUBSTITUTE(SUBSTITUTE(SUBSTITUTE(SUBSTITUTE(WA_CDPs[[#This Row],[NAME]]," Tribal Community CDP, Washington","")," CDP, Washington","")," city, Washington","")," town, Washington","")," village, Washington","")</f>
        <v>Nespelem Community</v>
      </c>
      <c r="C395" t="s">
        <v>1582</v>
      </c>
      <c r="D395" t="s">
        <v>2458</v>
      </c>
    </row>
    <row r="396" spans="1:4">
      <c r="A396" t="s">
        <v>1583</v>
      </c>
      <c r="B396" t="str">
        <f>SUBSTITUTE(SUBSTITUTE(SUBSTITUTE(SUBSTITUTE(SUBSTITUTE(WA_CDPs[[#This Row],[NAME]]," Tribal Community CDP, Washington","")," CDP, Washington","")," city, Washington","")," town, Washington","")," village, Washington","")</f>
        <v>Newcastle</v>
      </c>
      <c r="C396" t="s">
        <v>1584</v>
      </c>
      <c r="D396" t="s">
        <v>2459</v>
      </c>
    </row>
    <row r="397" spans="1:4">
      <c r="A397" t="s">
        <v>1585</v>
      </c>
      <c r="B397" t="str">
        <f>SUBSTITUTE(SUBSTITUTE(SUBSTITUTE(SUBSTITUTE(SUBSTITUTE(WA_CDPs[[#This Row],[NAME]]," Tribal Community CDP, Washington","")," CDP, Washington","")," city, Washington","")," town, Washington","")," village, Washington","")</f>
        <v>Newport</v>
      </c>
      <c r="C397" t="s">
        <v>1586</v>
      </c>
      <c r="D397" t="s">
        <v>2460</v>
      </c>
    </row>
    <row r="398" spans="1:4">
      <c r="A398" t="s">
        <v>1587</v>
      </c>
      <c r="B398" t="str">
        <f>SUBSTITUTE(SUBSTITUTE(SUBSTITUTE(SUBSTITUTE(SUBSTITUTE(WA_CDPs[[#This Row],[NAME]]," Tribal Community CDP, Washington","")," CDP, Washington","")," city, Washington","")," town, Washington","")," village, Washington","")</f>
        <v>Nile</v>
      </c>
      <c r="C398" t="s">
        <v>1588</v>
      </c>
      <c r="D398" t="s">
        <v>2461</v>
      </c>
    </row>
    <row r="399" spans="1:4">
      <c r="A399" t="s">
        <v>1589</v>
      </c>
      <c r="B399" t="str">
        <f>SUBSTITUTE(SUBSTITUTE(SUBSTITUTE(SUBSTITUTE(SUBSTITUTE(WA_CDPs[[#This Row],[NAME]]," Tribal Community CDP, Washington","")," CDP, Washington","")," city, Washington","")," town, Washington","")," village, Washington","")</f>
        <v>Nisqually Indian Community</v>
      </c>
      <c r="C399" t="s">
        <v>1590</v>
      </c>
      <c r="D399" t="s">
        <v>2462</v>
      </c>
    </row>
    <row r="400" spans="1:4">
      <c r="A400" t="s">
        <v>1591</v>
      </c>
      <c r="B400" t="str">
        <f>SUBSTITUTE(SUBSTITUTE(SUBSTITUTE(SUBSTITUTE(SUBSTITUTE(WA_CDPs[[#This Row],[NAME]]," Tribal Community CDP, Washington","")," CDP, Washington","")," city, Washington","")," town, Washington","")," village, Washington","")</f>
        <v>Nooksack</v>
      </c>
      <c r="C400" t="s">
        <v>1592</v>
      </c>
      <c r="D400" t="s">
        <v>2463</v>
      </c>
    </row>
    <row r="401" spans="1:4">
      <c r="A401" t="s">
        <v>1593</v>
      </c>
      <c r="B401" t="str">
        <f>SUBSTITUTE(SUBSTITUTE(SUBSTITUTE(SUBSTITUTE(SUBSTITUTE(WA_CDPs[[#This Row],[NAME]]," Tribal Community CDP, Washington","")," CDP, Washington","")," city, Washington","")," town, Washington","")," village, Washington","")</f>
        <v>Normandy Park</v>
      </c>
      <c r="C401" t="s">
        <v>1594</v>
      </c>
      <c r="D401" t="s">
        <v>2464</v>
      </c>
    </row>
    <row r="402" spans="1:4">
      <c r="A402" t="s">
        <v>1595</v>
      </c>
      <c r="B402" t="str">
        <f>SUBSTITUTE(SUBSTITUTE(SUBSTITUTE(SUBSTITUTE(SUBSTITUTE(WA_CDPs[[#This Row],[NAME]]," Tribal Community CDP, Washington","")," CDP, Washington","")," city, Washington","")," town, Washington","")," village, Washington","")</f>
        <v>North Bend</v>
      </c>
      <c r="C402" t="s">
        <v>1596</v>
      </c>
      <c r="D402" t="s">
        <v>2465</v>
      </c>
    </row>
    <row r="403" spans="1:4">
      <c r="A403" t="s">
        <v>1597</v>
      </c>
      <c r="B403" t="str">
        <f>SUBSTITUTE(SUBSTITUTE(SUBSTITUTE(SUBSTITUTE(SUBSTITUTE(WA_CDPs[[#This Row],[NAME]]," Tribal Community CDP, Washington","")," CDP, Washington","")," city, Washington","")," town, Washington","")," village, Washington","")</f>
        <v>North Bonneville</v>
      </c>
      <c r="C403" t="s">
        <v>1598</v>
      </c>
      <c r="D403" t="s">
        <v>2466</v>
      </c>
    </row>
    <row r="404" spans="1:4">
      <c r="A404" t="s">
        <v>1599</v>
      </c>
      <c r="B404" t="str">
        <f>SUBSTITUTE(SUBSTITUTE(SUBSTITUTE(SUBSTITUTE(SUBSTITUTE(WA_CDPs[[#This Row],[NAME]]," Tribal Community CDP, Washington","")," CDP, Washington","")," city, Washington","")," town, Washington","")," village, Washington","")</f>
        <v>North Fort Lewis</v>
      </c>
      <c r="C404" t="s">
        <v>1600</v>
      </c>
      <c r="D404" t="s">
        <v>2467</v>
      </c>
    </row>
    <row r="405" spans="1:4">
      <c r="A405" t="s">
        <v>1601</v>
      </c>
      <c r="B405" t="str">
        <f>SUBSTITUTE(SUBSTITUTE(SUBSTITUTE(SUBSTITUTE(SUBSTITUTE(WA_CDPs[[#This Row],[NAME]]," Tribal Community CDP, Washington","")," CDP, Washington","")," city, Washington","")," town, Washington","")," village, Washington","")</f>
        <v>North Lynnwood</v>
      </c>
      <c r="C405" t="s">
        <v>1602</v>
      </c>
      <c r="D405" t="s">
        <v>2468</v>
      </c>
    </row>
    <row r="406" spans="1:4">
      <c r="A406" t="s">
        <v>1603</v>
      </c>
      <c r="B406" t="str">
        <f>SUBSTITUTE(SUBSTITUTE(SUBSTITUTE(SUBSTITUTE(SUBSTITUTE(WA_CDPs[[#This Row],[NAME]]," Tribal Community CDP, Washington","")," CDP, Washington","")," city, Washington","")," town, Washington","")," village, Washington","")</f>
        <v>North Omak</v>
      </c>
      <c r="C406" t="s">
        <v>1604</v>
      </c>
      <c r="D406" t="s">
        <v>2469</v>
      </c>
    </row>
    <row r="407" spans="1:4">
      <c r="A407" t="s">
        <v>1605</v>
      </c>
      <c r="B407" t="str">
        <f>SUBSTITUTE(SUBSTITUTE(SUBSTITUTE(SUBSTITUTE(SUBSTITUTE(WA_CDPs[[#This Row],[NAME]]," Tribal Community CDP, Washington","")," CDP, Washington","")," city, Washington","")," town, Washington","")," village, Washington","")</f>
        <v>Northport</v>
      </c>
      <c r="C407" t="s">
        <v>1606</v>
      </c>
      <c r="D407" t="s">
        <v>2470</v>
      </c>
    </row>
    <row r="408" spans="1:4">
      <c r="A408" t="s">
        <v>1607</v>
      </c>
      <c r="B408" t="str">
        <f>SUBSTITUTE(SUBSTITUTE(SUBSTITUTE(SUBSTITUTE(SUBSTITUTE(WA_CDPs[[#This Row],[NAME]]," Tribal Community CDP, Washington","")," CDP, Washington","")," city, Washington","")," town, Washington","")," village, Washington","")</f>
        <v>North Puyallup</v>
      </c>
      <c r="C408" t="s">
        <v>1608</v>
      </c>
      <c r="D408" t="s">
        <v>2471</v>
      </c>
    </row>
    <row r="409" spans="1:4">
      <c r="A409" t="s">
        <v>1609</v>
      </c>
      <c r="B409" t="str">
        <f>SUBSTITUTE(SUBSTITUTE(SUBSTITUTE(SUBSTITUTE(SUBSTITUTE(WA_CDPs[[#This Row],[NAME]]," Tribal Community CDP, Washington","")," CDP, Washington","")," city, Washington","")," town, Washington","")," village, Washington","")</f>
        <v>North Sultan</v>
      </c>
      <c r="C409" t="s">
        <v>1610</v>
      </c>
      <c r="D409" t="s">
        <v>2472</v>
      </c>
    </row>
    <row r="410" spans="1:4">
      <c r="A410" t="s">
        <v>1611</v>
      </c>
      <c r="B410" t="str">
        <f>SUBSTITUTE(SUBSTITUTE(SUBSTITUTE(SUBSTITUTE(SUBSTITUTE(WA_CDPs[[#This Row],[NAME]]," Tribal Community CDP, Washington","")," CDP, Washington","")," city, Washington","")," town, Washington","")," village, Washington","")</f>
        <v>Northwest Stanwood</v>
      </c>
      <c r="C410" t="s">
        <v>1612</v>
      </c>
      <c r="D410" t="s">
        <v>2473</v>
      </c>
    </row>
    <row r="411" spans="1:4">
      <c r="A411" t="s">
        <v>1613</v>
      </c>
      <c r="B411" t="str">
        <f>SUBSTITUTE(SUBSTITUTE(SUBSTITUTE(SUBSTITUTE(SUBSTITUTE(WA_CDPs[[#This Row],[NAME]]," Tribal Community CDP, Washington","")," CDP, Washington","")," city, Washington","")," town, Washington","")," village, Washington","")</f>
        <v>North Yelm</v>
      </c>
      <c r="C411" t="s">
        <v>1614</v>
      </c>
      <c r="D411" t="s">
        <v>2474</v>
      </c>
    </row>
    <row r="412" spans="1:4">
      <c r="A412" t="s">
        <v>1615</v>
      </c>
      <c r="B412" t="str">
        <f>SUBSTITUTE(SUBSTITUTE(SUBSTITUTE(SUBSTITUTE(SUBSTITUTE(WA_CDPs[[#This Row],[NAME]]," Tribal Community CDP, Washington","")," CDP, Washington","")," city, Washington","")," town, Washington","")," village, Washington","")</f>
        <v>Oakesdale</v>
      </c>
      <c r="C412" t="s">
        <v>1616</v>
      </c>
      <c r="D412" t="s">
        <v>2475</v>
      </c>
    </row>
    <row r="413" spans="1:4">
      <c r="A413" t="s">
        <v>1617</v>
      </c>
      <c r="B413" t="str">
        <f>SUBSTITUTE(SUBSTITUTE(SUBSTITUTE(SUBSTITUTE(SUBSTITUTE(WA_CDPs[[#This Row],[NAME]]," Tribal Community CDP, Washington","")," CDP, Washington","")," city, Washington","")," town, Washington","")," village, Washington","")</f>
        <v>Oak Harbor</v>
      </c>
      <c r="C413" t="s">
        <v>1618</v>
      </c>
      <c r="D413" t="s">
        <v>2476</v>
      </c>
    </row>
    <row r="414" spans="1:4">
      <c r="A414" t="s">
        <v>1619</v>
      </c>
      <c r="B414" t="str">
        <f>SUBSTITUTE(SUBSTITUTE(SUBSTITUTE(SUBSTITUTE(SUBSTITUTE(WA_CDPs[[#This Row],[NAME]]," Tribal Community CDP, Washington","")," CDP, Washington","")," city, Washington","")," town, Washington","")," village, Washington","")</f>
        <v>Oakville</v>
      </c>
      <c r="C414" t="s">
        <v>1620</v>
      </c>
      <c r="D414" t="s">
        <v>2477</v>
      </c>
    </row>
    <row r="415" spans="1:4">
      <c r="A415" t="s">
        <v>1621</v>
      </c>
      <c r="B415" t="str">
        <f>SUBSTITUTE(SUBSTITUTE(SUBSTITUTE(SUBSTITUTE(SUBSTITUTE(WA_CDPs[[#This Row],[NAME]]," Tribal Community CDP, Washington","")," CDP, Washington","")," city, Washington","")," town, Washington","")," village, Washington","")</f>
        <v>Ocean City</v>
      </c>
      <c r="C415" t="s">
        <v>1622</v>
      </c>
      <c r="D415" t="s">
        <v>2478</v>
      </c>
    </row>
    <row r="416" spans="1:4">
      <c r="A416" t="s">
        <v>1623</v>
      </c>
      <c r="B416" t="str">
        <f>SUBSTITUTE(SUBSTITUTE(SUBSTITUTE(SUBSTITUTE(SUBSTITUTE(WA_CDPs[[#This Row],[NAME]]," Tribal Community CDP, Washington","")," CDP, Washington","")," city, Washington","")," town, Washington","")," village, Washington","")</f>
        <v>Ocean Park</v>
      </c>
      <c r="C416" t="s">
        <v>1624</v>
      </c>
      <c r="D416" t="s">
        <v>2479</v>
      </c>
    </row>
    <row r="417" spans="1:4">
      <c r="A417" t="s">
        <v>1625</v>
      </c>
      <c r="B417" t="str">
        <f>SUBSTITUTE(SUBSTITUTE(SUBSTITUTE(SUBSTITUTE(SUBSTITUTE(WA_CDPs[[#This Row],[NAME]]," Tribal Community CDP, Washington","")," CDP, Washington","")," city, Washington","")," town, Washington","")," village, Washington","")</f>
        <v>Ocean Shores</v>
      </c>
      <c r="C417" t="s">
        <v>1626</v>
      </c>
      <c r="D417" t="s">
        <v>2480</v>
      </c>
    </row>
    <row r="418" spans="1:4">
      <c r="A418" t="s">
        <v>1627</v>
      </c>
      <c r="B418" t="str">
        <f>SUBSTITUTE(SUBSTITUTE(SUBSTITUTE(SUBSTITUTE(SUBSTITUTE(WA_CDPs[[#This Row],[NAME]]," Tribal Community CDP, Washington","")," CDP, Washington","")," city, Washington","")," town, Washington","")," village, Washington","")</f>
        <v>Ocosta</v>
      </c>
      <c r="C418" t="s">
        <v>1628</v>
      </c>
      <c r="D418" t="e">
        <v>#N/A</v>
      </c>
    </row>
    <row r="419" spans="1:4">
      <c r="A419" t="s">
        <v>1629</v>
      </c>
      <c r="B419" t="str">
        <f>SUBSTITUTE(SUBSTITUTE(SUBSTITUTE(SUBSTITUTE(SUBSTITUTE(WA_CDPs[[#This Row],[NAME]]," Tribal Community CDP, Washington","")," CDP, Washington","")," city, Washington","")," town, Washington","")," village, Washington","")</f>
        <v>Odessa</v>
      </c>
      <c r="C419" t="s">
        <v>1630</v>
      </c>
      <c r="D419" t="s">
        <v>2481</v>
      </c>
    </row>
    <row r="420" spans="1:4">
      <c r="A420" t="s">
        <v>1631</v>
      </c>
      <c r="B420" t="str">
        <f>SUBSTITUTE(SUBSTITUTE(SUBSTITUTE(SUBSTITUTE(SUBSTITUTE(WA_CDPs[[#This Row],[NAME]]," Tribal Community CDP, Washington","")," CDP, Washington","")," city, Washington","")," town, Washington","")," village, Washington","")</f>
        <v>Okanogan</v>
      </c>
      <c r="C420" t="s">
        <v>1632</v>
      </c>
      <c r="D420" t="s">
        <v>2482</v>
      </c>
    </row>
    <row r="421" spans="1:4">
      <c r="A421" t="s">
        <v>1633</v>
      </c>
      <c r="B421" t="str">
        <f>SUBSTITUTE(SUBSTITUTE(SUBSTITUTE(SUBSTITUTE(SUBSTITUTE(WA_CDPs[[#This Row],[NAME]]," Tribal Community CDP, Washington","")," CDP, Washington","")," city, Washington","")," town, Washington","")," village, Washington","")</f>
        <v>Olympia</v>
      </c>
      <c r="C421" t="s">
        <v>1634</v>
      </c>
      <c r="D421" t="s">
        <v>2483</v>
      </c>
    </row>
    <row r="422" spans="1:4">
      <c r="A422" t="s">
        <v>1635</v>
      </c>
      <c r="B422" t="str">
        <f>SUBSTITUTE(SUBSTITUTE(SUBSTITUTE(SUBSTITUTE(SUBSTITUTE(WA_CDPs[[#This Row],[NAME]]," Tribal Community CDP, Washington","")," CDP, Washington","")," city, Washington","")," town, Washington","")," village, Washington","")</f>
        <v>Omak</v>
      </c>
      <c r="C422" t="s">
        <v>1636</v>
      </c>
      <c r="D422" t="s">
        <v>2484</v>
      </c>
    </row>
    <row r="423" spans="1:4">
      <c r="A423" t="s">
        <v>1637</v>
      </c>
      <c r="B423" t="str">
        <f>SUBSTITUTE(SUBSTITUTE(SUBSTITUTE(SUBSTITUTE(SUBSTITUTE(WA_CDPs[[#This Row],[NAME]]," Tribal Community CDP, Washington","")," CDP, Washington","")," city, Washington","")," town, Washington","")," village, Washington","")</f>
        <v>Onalaska</v>
      </c>
      <c r="C423" t="s">
        <v>1638</v>
      </c>
      <c r="D423" t="s">
        <v>2485</v>
      </c>
    </row>
    <row r="424" spans="1:4">
      <c r="A424" t="s">
        <v>1639</v>
      </c>
      <c r="B424" t="str">
        <f>SUBSTITUTE(SUBSTITUTE(SUBSTITUTE(SUBSTITUTE(SUBSTITUTE(WA_CDPs[[#This Row],[NAME]]," Tribal Community CDP, Washington","")," CDP, Washington","")," city, Washington","")," town, Washington","")," village, Washington","")</f>
        <v>Orchards</v>
      </c>
      <c r="C424" t="s">
        <v>1640</v>
      </c>
      <c r="D424" t="s">
        <v>2486</v>
      </c>
    </row>
    <row r="425" spans="1:4">
      <c r="A425" t="s">
        <v>1641</v>
      </c>
      <c r="B425" t="str">
        <f>SUBSTITUTE(SUBSTITUTE(SUBSTITUTE(SUBSTITUTE(SUBSTITUTE(WA_CDPs[[#This Row],[NAME]]," Tribal Community CDP, Washington","")," CDP, Washington","")," city, Washington","")," town, Washington","")," village, Washington","")</f>
        <v>Orient</v>
      </c>
      <c r="C425" t="s">
        <v>1642</v>
      </c>
      <c r="D425" t="s">
        <v>2487</v>
      </c>
    </row>
    <row r="426" spans="1:4">
      <c r="A426" t="s">
        <v>1643</v>
      </c>
      <c r="B426" t="str">
        <f>SUBSTITUTE(SUBSTITUTE(SUBSTITUTE(SUBSTITUTE(SUBSTITUTE(WA_CDPs[[#This Row],[NAME]]," Tribal Community CDP, Washington","")," CDP, Washington","")," city, Washington","")," town, Washington","")," village, Washington","")</f>
        <v>Oroville</v>
      </c>
      <c r="C426" t="s">
        <v>1644</v>
      </c>
      <c r="D426" t="s">
        <v>2488</v>
      </c>
    </row>
    <row r="427" spans="1:4">
      <c r="A427" t="s">
        <v>1645</v>
      </c>
      <c r="B427" t="str">
        <f>SUBSTITUTE(SUBSTITUTE(SUBSTITUTE(SUBSTITUTE(SUBSTITUTE(WA_CDPs[[#This Row],[NAME]]," Tribal Community CDP, Washington","")," CDP, Washington","")," city, Washington","")," town, Washington","")," village, Washington","")</f>
        <v>Orting</v>
      </c>
      <c r="C427" t="s">
        <v>1646</v>
      </c>
      <c r="D427" t="s">
        <v>2489</v>
      </c>
    </row>
    <row r="428" spans="1:4">
      <c r="A428" t="s">
        <v>1647</v>
      </c>
      <c r="B428" t="str">
        <f>SUBSTITUTE(SUBSTITUTE(SUBSTITUTE(SUBSTITUTE(SUBSTITUTE(WA_CDPs[[#This Row],[NAME]]," Tribal Community CDP, Washington","")," CDP, Washington","")," city, Washington","")," town, Washington","")," village, Washington","")</f>
        <v>Oso</v>
      </c>
      <c r="C428" t="s">
        <v>1648</v>
      </c>
      <c r="D428" t="s">
        <v>2490</v>
      </c>
    </row>
    <row r="429" spans="1:4">
      <c r="A429" t="s">
        <v>1649</v>
      </c>
      <c r="B429" t="str">
        <f>SUBSTITUTE(SUBSTITUTE(SUBSTITUTE(SUBSTITUTE(SUBSTITUTE(WA_CDPs[[#This Row],[NAME]]," Tribal Community CDP, Washington","")," CDP, Washington","")," city, Washington","")," town, Washington","")," village, Washington","")</f>
        <v>Othello</v>
      </c>
      <c r="C429" t="s">
        <v>1650</v>
      </c>
      <c r="D429" t="s">
        <v>2491</v>
      </c>
    </row>
    <row r="430" spans="1:4">
      <c r="A430" t="s">
        <v>1651</v>
      </c>
      <c r="B430" t="str">
        <f>SUBSTITUTE(SUBSTITUTE(SUBSTITUTE(SUBSTITUTE(SUBSTITUTE(WA_CDPs[[#This Row],[NAME]]," Tribal Community CDP, Washington","")," CDP, Washington","")," city, Washington","")," town, Washington","")," village, Washington","")</f>
        <v>Otis Orchards-East Farms</v>
      </c>
      <c r="C430" t="s">
        <v>1652</v>
      </c>
      <c r="D430" t="s">
        <v>2492</v>
      </c>
    </row>
    <row r="431" spans="1:4">
      <c r="A431" t="s">
        <v>1653</v>
      </c>
      <c r="B431" t="str">
        <f>SUBSTITUTE(SUBSTITUTE(SUBSTITUTE(SUBSTITUTE(SUBSTITUTE(WA_CDPs[[#This Row],[NAME]]," Tribal Community CDP, Washington","")," CDP, Washington","")," city, Washington","")," town, Washington","")," village, Washington","")</f>
        <v>Outlook</v>
      </c>
      <c r="C431" t="s">
        <v>1654</v>
      </c>
      <c r="D431" t="s">
        <v>2493</v>
      </c>
    </row>
    <row r="432" spans="1:4">
      <c r="A432" t="s">
        <v>1655</v>
      </c>
      <c r="B432" t="str">
        <f>SUBSTITUTE(SUBSTITUTE(SUBSTITUTE(SUBSTITUTE(SUBSTITUTE(WA_CDPs[[#This Row],[NAME]]," Tribal Community CDP, Washington","")," CDP, Washington","")," city, Washington","")," town, Washington","")," village, Washington","")</f>
        <v>Oyehut</v>
      </c>
      <c r="C432" t="s">
        <v>1656</v>
      </c>
      <c r="D432" t="s">
        <v>2494</v>
      </c>
    </row>
    <row r="433" spans="1:4">
      <c r="A433" t="s">
        <v>1657</v>
      </c>
      <c r="B433" t="str">
        <f>SUBSTITUTE(SUBSTITUTE(SUBSTITUTE(SUBSTITUTE(SUBSTITUTE(WA_CDPs[[#This Row],[NAME]]," Tribal Community CDP, Washington","")," CDP, Washington","")," city, Washington","")," town, Washington","")," village, Washington","")</f>
        <v>Pacific</v>
      </c>
      <c r="C433" t="s">
        <v>1658</v>
      </c>
      <c r="D433" t="s">
        <v>2495</v>
      </c>
    </row>
    <row r="434" spans="1:4">
      <c r="A434" t="s">
        <v>1659</v>
      </c>
      <c r="B434" t="str">
        <f>SUBSTITUTE(SUBSTITUTE(SUBSTITUTE(SUBSTITUTE(SUBSTITUTE(WA_CDPs[[#This Row],[NAME]]," Tribal Community CDP, Washington","")," CDP, Washington","")," city, Washington","")," town, Washington","")," village, Washington","")</f>
        <v>Pacific Beach</v>
      </c>
      <c r="C434" t="s">
        <v>1660</v>
      </c>
      <c r="D434" t="s">
        <v>2496</v>
      </c>
    </row>
    <row r="435" spans="1:4">
      <c r="A435" t="s">
        <v>1661</v>
      </c>
      <c r="B435" t="str">
        <f>SUBSTITUTE(SUBSTITUTE(SUBSTITUTE(SUBSTITUTE(SUBSTITUTE(WA_CDPs[[#This Row],[NAME]]," Tribal Community CDP, Washington","")," CDP, Washington","")," city, Washington","")," town, Washington","")," village, Washington","")</f>
        <v>Packwood</v>
      </c>
      <c r="C435" t="s">
        <v>1662</v>
      </c>
      <c r="D435" t="s">
        <v>2497</v>
      </c>
    </row>
    <row r="436" spans="1:4">
      <c r="A436" t="s">
        <v>1663</v>
      </c>
      <c r="B436" t="str">
        <f>SUBSTITUTE(SUBSTITUTE(SUBSTITUTE(SUBSTITUTE(SUBSTITUTE(WA_CDPs[[#This Row],[NAME]]," Tribal Community CDP, Washington","")," CDP, Washington","")," city, Washington","")," town, Washington","")," village, Washington","")</f>
        <v>Palouse</v>
      </c>
      <c r="C436" t="s">
        <v>1664</v>
      </c>
      <c r="D436" t="s">
        <v>2498</v>
      </c>
    </row>
    <row r="437" spans="1:4">
      <c r="A437" t="s">
        <v>1665</v>
      </c>
      <c r="B437" t="str">
        <f>SUBSTITUTE(SUBSTITUTE(SUBSTITUTE(SUBSTITUTE(SUBSTITUTE(WA_CDPs[[#This Row],[NAME]]," Tribal Community CDP, Washington","")," CDP, Washington","")," city, Washington","")," town, Washington","")," village, Washington","")</f>
        <v>Parker</v>
      </c>
      <c r="C437" t="s">
        <v>1666</v>
      </c>
      <c r="D437" t="s">
        <v>2499</v>
      </c>
    </row>
    <row r="438" spans="1:4">
      <c r="A438" t="s">
        <v>1667</v>
      </c>
      <c r="B438" t="str">
        <f>SUBSTITUTE(SUBSTITUTE(SUBSTITUTE(SUBSTITUTE(SUBSTITUTE(WA_CDPs[[#This Row],[NAME]]," Tribal Community CDP, Washington","")," CDP, Washington","")," city, Washington","")," town, Washington","")," village, Washington","")</f>
        <v>Parkland</v>
      </c>
      <c r="C438" t="s">
        <v>1668</v>
      </c>
      <c r="D438" t="s">
        <v>2500</v>
      </c>
    </row>
    <row r="439" spans="1:4">
      <c r="A439" t="s">
        <v>1669</v>
      </c>
      <c r="B439" t="str">
        <f>SUBSTITUTE(SUBSTITUTE(SUBSTITUTE(SUBSTITUTE(SUBSTITUTE(WA_CDPs[[#This Row],[NAME]]," Tribal Community CDP, Washington","")," CDP, Washington","")," city, Washington","")," town, Washington","")," village, Washington","")</f>
        <v>Parkwood</v>
      </c>
      <c r="C439" t="s">
        <v>1670</v>
      </c>
      <c r="D439" t="s">
        <v>2501</v>
      </c>
    </row>
    <row r="440" spans="1:4">
      <c r="A440" t="s">
        <v>1671</v>
      </c>
      <c r="B440" t="str">
        <f>SUBSTITUTE(SUBSTITUTE(SUBSTITUTE(SUBSTITUTE(SUBSTITUTE(WA_CDPs[[#This Row],[NAME]]," Tribal Community CDP, Washington","")," CDP, Washington","")," city, Washington","")," town, Washington","")," village, Washington","")</f>
        <v>Pasco</v>
      </c>
      <c r="C440" t="s">
        <v>1672</v>
      </c>
      <c r="D440" t="s">
        <v>2502</v>
      </c>
    </row>
    <row r="441" spans="1:4">
      <c r="A441" t="s">
        <v>1673</v>
      </c>
      <c r="B441" t="str">
        <f>SUBSTITUTE(SUBSTITUTE(SUBSTITUTE(SUBSTITUTE(SUBSTITUTE(WA_CDPs[[#This Row],[NAME]]," Tribal Community CDP, Washington","")," CDP, Washington","")," city, Washington","")," town, Washington","")," village, Washington","")</f>
        <v>Pataha</v>
      </c>
      <c r="C441" t="s">
        <v>1674</v>
      </c>
      <c r="D441" t="e">
        <v>#N/A</v>
      </c>
    </row>
    <row r="442" spans="1:4">
      <c r="A442" t="s">
        <v>1675</v>
      </c>
      <c r="B442" t="str">
        <f>SUBSTITUTE(SUBSTITUTE(SUBSTITUTE(SUBSTITUTE(SUBSTITUTE(WA_CDPs[[#This Row],[NAME]]," Tribal Community CDP, Washington","")," CDP, Washington","")," city, Washington","")," town, Washington","")," village, Washington","")</f>
        <v>Pateros</v>
      </c>
      <c r="C442" t="s">
        <v>1676</v>
      </c>
      <c r="D442" t="s">
        <v>2503</v>
      </c>
    </row>
    <row r="443" spans="1:4">
      <c r="A443" t="s">
        <v>1677</v>
      </c>
      <c r="B443" t="str">
        <f>SUBSTITUTE(SUBSTITUTE(SUBSTITUTE(SUBSTITUTE(SUBSTITUTE(WA_CDPs[[#This Row],[NAME]]," Tribal Community CDP, Washington","")," CDP, Washington","")," city, Washington","")," town, Washington","")," village, Washington","")</f>
        <v>Peaceful Valley</v>
      </c>
      <c r="C443" t="s">
        <v>1678</v>
      </c>
      <c r="D443" t="s">
        <v>2504</v>
      </c>
    </row>
    <row r="444" spans="1:4">
      <c r="A444" t="s">
        <v>1679</v>
      </c>
      <c r="B444" t="str">
        <f>SUBSTITUTE(SUBSTITUTE(SUBSTITUTE(SUBSTITUTE(SUBSTITUTE(WA_CDPs[[#This Row],[NAME]]," Tribal Community CDP, Washington","")," CDP, Washington","")," city, Washington","")," town, Washington","")," village, Washington","")</f>
        <v>Pe Ell</v>
      </c>
      <c r="C444" t="s">
        <v>1680</v>
      </c>
      <c r="D444" t="s">
        <v>2505</v>
      </c>
    </row>
    <row r="445" spans="1:4">
      <c r="A445" t="s">
        <v>1681</v>
      </c>
      <c r="B445" t="str">
        <f>SUBSTITUTE(SUBSTITUTE(SUBSTITUTE(SUBSTITUTE(SUBSTITUTE(WA_CDPs[[#This Row],[NAME]]," Tribal Community CDP, Washington","")," CDP, Washington","")," city, Washington","")," town, Washington","")," village, Washington","")</f>
        <v>Picnic Point</v>
      </c>
      <c r="C445" t="s">
        <v>1682</v>
      </c>
      <c r="D445" t="s">
        <v>2506</v>
      </c>
    </row>
    <row r="446" spans="1:4">
      <c r="A446" t="s">
        <v>1683</v>
      </c>
      <c r="B446" t="str">
        <f>SUBSTITUTE(SUBSTITUTE(SUBSTITUTE(SUBSTITUTE(SUBSTITUTE(WA_CDPs[[#This Row],[NAME]]," Tribal Community CDP, Washington","")," CDP, Washington","")," city, Washington","")," town, Washington","")," village, Washington","")</f>
        <v>Pine Grove</v>
      </c>
      <c r="C446" t="s">
        <v>1684</v>
      </c>
      <c r="D446" t="s">
        <v>2507</v>
      </c>
    </row>
    <row r="447" spans="1:4">
      <c r="A447" t="s">
        <v>1685</v>
      </c>
      <c r="B447" t="str">
        <f>SUBSTITUTE(SUBSTITUTE(SUBSTITUTE(SUBSTITUTE(SUBSTITUTE(WA_CDPs[[#This Row],[NAME]]," Tribal Community CDP, Washington","")," CDP, Washington","")," city, Washington","")," town, Washington","")," village, Washington","")</f>
        <v>Point Roberts</v>
      </c>
      <c r="C447" t="s">
        <v>1686</v>
      </c>
      <c r="D447" t="s">
        <v>2508</v>
      </c>
    </row>
    <row r="448" spans="1:4">
      <c r="A448" t="s">
        <v>1687</v>
      </c>
      <c r="B448" t="str">
        <f>SUBSTITUTE(SUBSTITUTE(SUBSTITUTE(SUBSTITUTE(SUBSTITUTE(WA_CDPs[[#This Row],[NAME]]," Tribal Community CDP, Washington","")," CDP, Washington","")," city, Washington","")," town, Washington","")," village, Washington","")</f>
        <v>Pomeroy</v>
      </c>
      <c r="C448" t="s">
        <v>1688</v>
      </c>
      <c r="D448" t="s">
        <v>2509</v>
      </c>
    </row>
    <row r="449" spans="1:4">
      <c r="A449" t="s">
        <v>1689</v>
      </c>
      <c r="B449" t="str">
        <f>SUBSTITUTE(SUBSTITUTE(SUBSTITUTE(SUBSTITUTE(SUBSTITUTE(WA_CDPs[[#This Row],[NAME]]," Tribal Community CDP, Washington","")," CDP, Washington","")," city, Washington","")," town, Washington","")," village, Washington","")</f>
        <v>Port Angeles</v>
      </c>
      <c r="C449" t="s">
        <v>1690</v>
      </c>
      <c r="D449" t="s">
        <v>2510</v>
      </c>
    </row>
    <row r="450" spans="1:4">
      <c r="A450" t="s">
        <v>1691</v>
      </c>
      <c r="B450" t="str">
        <f>SUBSTITUTE(SUBSTITUTE(SUBSTITUTE(SUBSTITUTE(SUBSTITUTE(WA_CDPs[[#This Row],[NAME]]," Tribal Community CDP, Washington","")," CDP, Washington","")," city, Washington","")," town, Washington","")," village, Washington","")</f>
        <v>Port Angeles East</v>
      </c>
      <c r="C450" t="s">
        <v>1692</v>
      </c>
      <c r="D450" t="s">
        <v>2511</v>
      </c>
    </row>
    <row r="451" spans="1:4">
      <c r="A451" t="s">
        <v>1693</v>
      </c>
      <c r="B451" t="str">
        <f>SUBSTITUTE(SUBSTITUTE(SUBSTITUTE(SUBSTITUTE(SUBSTITUTE(WA_CDPs[[#This Row],[NAME]]," Tribal Community CDP, Washington","")," CDP, Washington","")," city, Washington","")," town, Washington","")," village, Washington","")</f>
        <v>Porter</v>
      </c>
      <c r="C451" t="s">
        <v>1694</v>
      </c>
      <c r="D451" t="s">
        <v>2512</v>
      </c>
    </row>
    <row r="452" spans="1:4">
      <c r="A452" t="s">
        <v>1695</v>
      </c>
      <c r="B452" t="str">
        <f>SUBSTITUTE(SUBSTITUTE(SUBSTITUTE(SUBSTITUTE(SUBSTITUTE(WA_CDPs[[#This Row],[NAME]]," Tribal Community CDP, Washington","")," CDP, Washington","")," city, Washington","")," town, Washington","")," village, Washington","")</f>
        <v>Port Gamble</v>
      </c>
      <c r="C452" t="s">
        <v>1696</v>
      </c>
      <c r="D452" t="s">
        <v>2513</v>
      </c>
    </row>
    <row r="453" spans="1:4">
      <c r="A453" t="s">
        <v>1697</v>
      </c>
      <c r="B453" t="str">
        <f>SUBSTITUTE(SUBSTITUTE(SUBSTITUTE(SUBSTITUTE(SUBSTITUTE(WA_CDPs[[#This Row],[NAME]]," Tribal Community CDP, Washington","")," CDP, Washington","")," city, Washington","")," town, Washington","")," village, Washington","")</f>
        <v>Port Hadlock-Irondale</v>
      </c>
      <c r="C453" t="s">
        <v>1698</v>
      </c>
      <c r="D453" t="s">
        <v>2514</v>
      </c>
    </row>
    <row r="454" spans="1:4">
      <c r="A454" t="s">
        <v>1699</v>
      </c>
      <c r="B454" t="str">
        <f>SUBSTITUTE(SUBSTITUTE(SUBSTITUTE(SUBSTITUTE(SUBSTITUTE(WA_CDPs[[#This Row],[NAME]]," Tribal Community CDP, Washington","")," CDP, Washington","")," city, Washington","")," town, Washington","")," village, Washington","")</f>
        <v>Port Ludlow</v>
      </c>
      <c r="C454" t="s">
        <v>1700</v>
      </c>
      <c r="D454" t="s">
        <v>2515</v>
      </c>
    </row>
    <row r="455" spans="1:4">
      <c r="A455" t="s">
        <v>1701</v>
      </c>
      <c r="B455" t="str">
        <f>SUBSTITUTE(SUBSTITUTE(SUBSTITUTE(SUBSTITUTE(SUBSTITUTE(WA_CDPs[[#This Row],[NAME]]," Tribal Community CDP, Washington","")," CDP, Washington","")," city, Washington","")," town, Washington","")," village, Washington","")</f>
        <v>Port Orchard</v>
      </c>
      <c r="C455" t="s">
        <v>1702</v>
      </c>
      <c r="D455" t="s">
        <v>2516</v>
      </c>
    </row>
    <row r="456" spans="1:4">
      <c r="A456" t="s">
        <v>1703</v>
      </c>
      <c r="B456" t="str">
        <f>SUBSTITUTE(SUBSTITUTE(SUBSTITUTE(SUBSTITUTE(SUBSTITUTE(WA_CDPs[[#This Row],[NAME]]," Tribal Community CDP, Washington","")," CDP, Washington","")," city, Washington","")," town, Washington","")," village, Washington","")</f>
        <v>Port Townsend</v>
      </c>
      <c r="C456" t="s">
        <v>1704</v>
      </c>
      <c r="D456" t="s">
        <v>2517</v>
      </c>
    </row>
    <row r="457" spans="1:4">
      <c r="A457" t="s">
        <v>1705</v>
      </c>
      <c r="B457" t="str">
        <f>SUBSTITUTE(SUBSTITUTE(SUBSTITUTE(SUBSTITUTE(SUBSTITUTE(WA_CDPs[[#This Row],[NAME]]," Tribal Community CDP, Washington","")," CDP, Washington","")," city, Washington","")," town, Washington","")," village, Washington","")</f>
        <v>Poulsbo</v>
      </c>
      <c r="C457" t="s">
        <v>1706</v>
      </c>
      <c r="D457" t="s">
        <v>2518</v>
      </c>
    </row>
    <row r="458" spans="1:4">
      <c r="A458" t="s">
        <v>1707</v>
      </c>
      <c r="B458" t="str">
        <f>SUBSTITUTE(SUBSTITUTE(SUBSTITUTE(SUBSTITUTE(SUBSTITUTE(WA_CDPs[[#This Row],[NAME]]," Tribal Community CDP, Washington","")," CDP, Washington","")," city, Washington","")," town, Washington","")," village, Washington","")</f>
        <v>Prairie Heights</v>
      </c>
      <c r="C458" t="s">
        <v>1708</v>
      </c>
      <c r="D458" t="s">
        <v>2519</v>
      </c>
    </row>
    <row r="459" spans="1:4">
      <c r="A459" t="s">
        <v>1709</v>
      </c>
      <c r="B459" t="str">
        <f>SUBSTITUTE(SUBSTITUTE(SUBSTITUTE(SUBSTITUTE(SUBSTITUTE(WA_CDPs[[#This Row],[NAME]]," Tribal Community CDP, Washington","")," CDP, Washington","")," city, Washington","")," town, Washington","")," village, Washington","")</f>
        <v>Prairie Ridge</v>
      </c>
      <c r="C459" t="s">
        <v>1710</v>
      </c>
      <c r="D459" t="s">
        <v>2520</v>
      </c>
    </row>
    <row r="460" spans="1:4">
      <c r="A460" t="s">
        <v>1711</v>
      </c>
      <c r="B460" t="str">
        <f>SUBSTITUTE(SUBSTITUTE(SUBSTITUTE(SUBSTITUTE(SUBSTITUTE(WA_CDPs[[#This Row],[NAME]]," Tribal Community CDP, Washington","")," CDP, Washington","")," city, Washington","")," town, Washington","")," village, Washington","")</f>
        <v>Prescott</v>
      </c>
      <c r="C460" t="s">
        <v>1712</v>
      </c>
      <c r="D460" t="s">
        <v>2521</v>
      </c>
    </row>
    <row r="461" spans="1:4">
      <c r="A461" t="s">
        <v>1713</v>
      </c>
      <c r="B461" t="str">
        <f>SUBSTITUTE(SUBSTITUTE(SUBSTITUTE(SUBSTITUTE(SUBSTITUTE(WA_CDPs[[#This Row],[NAME]]," Tribal Community CDP, Washington","")," CDP, Washington","")," city, Washington","")," town, Washington","")," village, Washington","")</f>
        <v>Prosser</v>
      </c>
      <c r="C461" t="s">
        <v>1714</v>
      </c>
      <c r="D461" t="s">
        <v>2522</v>
      </c>
    </row>
    <row r="462" spans="1:4">
      <c r="A462" t="s">
        <v>1715</v>
      </c>
      <c r="B462" t="str">
        <f>SUBSTITUTE(SUBSTITUTE(SUBSTITUTE(SUBSTITUTE(SUBSTITUTE(WA_CDPs[[#This Row],[NAME]]," Tribal Community CDP, Washington","")," CDP, Washington","")," city, Washington","")," town, Washington","")," village, Washington","")</f>
        <v>Puget Island</v>
      </c>
      <c r="C462" t="s">
        <v>1716</v>
      </c>
      <c r="D462" t="s">
        <v>2523</v>
      </c>
    </row>
    <row r="463" spans="1:4">
      <c r="A463" t="s">
        <v>1717</v>
      </c>
      <c r="B463" t="str">
        <f>SUBSTITUTE(SUBSTITUTE(SUBSTITUTE(SUBSTITUTE(SUBSTITUTE(WA_CDPs[[#This Row],[NAME]]," Tribal Community CDP, Washington","")," CDP, Washington","")," city, Washington","")," town, Washington","")," village, Washington","")</f>
        <v>Pullman</v>
      </c>
      <c r="C463" t="s">
        <v>1718</v>
      </c>
      <c r="D463" t="s">
        <v>2524</v>
      </c>
    </row>
    <row r="464" spans="1:4">
      <c r="A464" t="s">
        <v>1719</v>
      </c>
      <c r="B464" t="str">
        <f>SUBSTITUTE(SUBSTITUTE(SUBSTITUTE(SUBSTITUTE(SUBSTITUTE(WA_CDPs[[#This Row],[NAME]]," Tribal Community CDP, Washington","")," CDP, Washington","")," city, Washington","")," town, Washington","")," village, Washington","")</f>
        <v>Purdy</v>
      </c>
      <c r="C464" t="s">
        <v>1720</v>
      </c>
      <c r="D464" t="s">
        <v>2525</v>
      </c>
    </row>
    <row r="465" spans="1:4">
      <c r="A465" t="s">
        <v>1721</v>
      </c>
      <c r="B465" t="str">
        <f>SUBSTITUTE(SUBSTITUTE(SUBSTITUTE(SUBSTITUTE(SUBSTITUTE(WA_CDPs[[#This Row],[NAME]]," Tribal Community CDP, Washington","")," CDP, Washington","")," city, Washington","")," town, Washington","")," village, Washington","")</f>
        <v>Puyallup</v>
      </c>
      <c r="C465" t="s">
        <v>1722</v>
      </c>
      <c r="D465" t="s">
        <v>2526</v>
      </c>
    </row>
    <row r="466" spans="1:4">
      <c r="A466" t="s">
        <v>1723</v>
      </c>
      <c r="B466" t="str">
        <f>SUBSTITUTE(SUBSTITUTE(SUBSTITUTE(SUBSTITUTE(SUBSTITUTE(WA_CDPs[[#This Row],[NAME]]," Tribal Community CDP, Washington","")," CDP, Washington","")," city, Washington","")," town, Washington","")," village, Washington","")</f>
        <v>Queets</v>
      </c>
      <c r="C466" t="s">
        <v>1724</v>
      </c>
      <c r="D466" t="s">
        <v>2527</v>
      </c>
    </row>
    <row r="467" spans="1:4">
      <c r="A467" t="s">
        <v>1725</v>
      </c>
      <c r="B467" t="str">
        <f>SUBSTITUTE(SUBSTITUTE(SUBSTITUTE(SUBSTITUTE(SUBSTITUTE(WA_CDPs[[#This Row],[NAME]]," Tribal Community CDP, Washington","")," CDP, Washington","")," city, Washington","")," town, Washington","")," village, Washington","")</f>
        <v>Quilcene</v>
      </c>
      <c r="C467" t="s">
        <v>1726</v>
      </c>
      <c r="D467" t="s">
        <v>2528</v>
      </c>
    </row>
    <row r="468" spans="1:4">
      <c r="A468" t="s">
        <v>1727</v>
      </c>
      <c r="B468" t="str">
        <f>SUBSTITUTE(SUBSTITUTE(SUBSTITUTE(SUBSTITUTE(SUBSTITUTE(WA_CDPs[[#This Row],[NAME]]," Tribal Community CDP, Washington","")," CDP, Washington","")," city, Washington","")," town, Washington","")," village, Washington","")</f>
        <v>Qui-nai-elt Village</v>
      </c>
      <c r="C468" t="s">
        <v>1728</v>
      </c>
      <c r="D468" t="s">
        <v>2529</v>
      </c>
    </row>
    <row r="469" spans="1:4">
      <c r="A469" t="s">
        <v>1729</v>
      </c>
      <c r="B469" t="str">
        <f>SUBSTITUTE(SUBSTITUTE(SUBSTITUTE(SUBSTITUTE(SUBSTITUTE(WA_CDPs[[#This Row],[NAME]]," Tribal Community CDP, Washington","")," CDP, Washington","")," city, Washington","")," town, Washington","")," village, Washington","")</f>
        <v>Quincy</v>
      </c>
      <c r="C469" t="s">
        <v>1730</v>
      </c>
      <c r="D469" t="s">
        <v>2530</v>
      </c>
    </row>
    <row r="470" spans="1:4">
      <c r="A470" t="s">
        <v>1731</v>
      </c>
      <c r="B470" t="str">
        <f>SUBSTITUTE(SUBSTITUTE(SUBSTITUTE(SUBSTITUTE(SUBSTITUTE(WA_CDPs[[#This Row],[NAME]]," Tribal Community CDP, Washington","")," CDP, Washington","")," city, Washington","")," town, Washington","")," village, Washington","")</f>
        <v>Raft Island</v>
      </c>
      <c r="C470" t="s">
        <v>1732</v>
      </c>
      <c r="D470" t="s">
        <v>2531</v>
      </c>
    </row>
    <row r="471" spans="1:4">
      <c r="A471" t="s">
        <v>1733</v>
      </c>
      <c r="B471" t="str">
        <f>SUBSTITUTE(SUBSTITUTE(SUBSTITUTE(SUBSTITUTE(SUBSTITUTE(WA_CDPs[[#This Row],[NAME]]," Tribal Community CDP, Washington","")," CDP, Washington","")," city, Washington","")," town, Washington","")," village, Washington","")</f>
        <v>Rainier</v>
      </c>
      <c r="C471" t="s">
        <v>1734</v>
      </c>
      <c r="D471" t="s">
        <v>2532</v>
      </c>
    </row>
    <row r="472" spans="1:4">
      <c r="A472" t="s">
        <v>1735</v>
      </c>
      <c r="B472" t="str">
        <f>SUBSTITUTE(SUBSTITUTE(SUBSTITUTE(SUBSTITUTE(SUBSTITUTE(WA_CDPs[[#This Row],[NAME]]," Tribal Community CDP, Washington","")," CDP, Washington","")," city, Washington","")," town, Washington","")," village, Washington","")</f>
        <v>Ravensdale</v>
      </c>
      <c r="C472" t="s">
        <v>1736</v>
      </c>
      <c r="D472" t="s">
        <v>2533</v>
      </c>
    </row>
    <row r="473" spans="1:4">
      <c r="A473" t="s">
        <v>1737</v>
      </c>
      <c r="B473" t="str">
        <f>SUBSTITUTE(SUBSTITUTE(SUBSTITUTE(SUBSTITUTE(SUBSTITUTE(WA_CDPs[[#This Row],[NAME]]," Tribal Community CDP, Washington","")," CDP, Washington","")," city, Washington","")," town, Washington","")," village, Washington","")</f>
        <v>Raymond</v>
      </c>
      <c r="C473" t="s">
        <v>1738</v>
      </c>
      <c r="D473" t="s">
        <v>2534</v>
      </c>
    </row>
    <row r="474" spans="1:4">
      <c r="A474" t="s">
        <v>1739</v>
      </c>
      <c r="B474" t="str">
        <f>SUBSTITUTE(SUBSTITUTE(SUBSTITUTE(SUBSTITUTE(SUBSTITUTE(WA_CDPs[[#This Row],[NAME]]," Tribal Community CDP, Washington","")," CDP, Washington","")," city, Washington","")," town, Washington","")," village, Washington","")</f>
        <v>Reardan</v>
      </c>
      <c r="C474" t="s">
        <v>1740</v>
      </c>
      <c r="D474" t="s">
        <v>2535</v>
      </c>
    </row>
    <row r="475" spans="1:4">
      <c r="A475" t="s">
        <v>1741</v>
      </c>
      <c r="B475" t="str">
        <f>SUBSTITUTE(SUBSTITUTE(SUBSTITUTE(SUBSTITUTE(SUBSTITUTE(WA_CDPs[[#This Row],[NAME]]," Tribal Community CDP, Washington","")," CDP, Washington","")," city, Washington","")," town, Washington","")," village, Washington","")</f>
        <v>Redmond</v>
      </c>
      <c r="C475" t="s">
        <v>1742</v>
      </c>
      <c r="D475" t="s">
        <v>2536</v>
      </c>
    </row>
    <row r="476" spans="1:4">
      <c r="A476" t="s">
        <v>1743</v>
      </c>
      <c r="B476" t="str">
        <f>SUBSTITUTE(SUBSTITUTE(SUBSTITUTE(SUBSTITUTE(SUBSTITUTE(WA_CDPs[[#This Row],[NAME]]," Tribal Community CDP, Washington","")," CDP, Washington","")," city, Washington","")," town, Washington","")," village, Washington","")</f>
        <v>Renton</v>
      </c>
      <c r="C476" t="s">
        <v>1744</v>
      </c>
      <c r="D476" t="s">
        <v>2537</v>
      </c>
    </row>
    <row r="477" spans="1:4">
      <c r="A477" t="s">
        <v>1745</v>
      </c>
      <c r="B477" t="str">
        <f>SUBSTITUTE(SUBSTITUTE(SUBSTITUTE(SUBSTITUTE(SUBSTITUTE(WA_CDPs[[#This Row],[NAME]]," Tribal Community CDP, Washington","")," CDP, Washington","")," city, Washington","")," town, Washington","")," village, Washington","")</f>
        <v>Republic</v>
      </c>
      <c r="C477" t="s">
        <v>1746</v>
      </c>
      <c r="D477" t="s">
        <v>2538</v>
      </c>
    </row>
    <row r="478" spans="1:4">
      <c r="A478" t="s">
        <v>1747</v>
      </c>
      <c r="B478" t="str">
        <f>SUBSTITUTE(SUBSTITUTE(SUBSTITUTE(SUBSTITUTE(SUBSTITUTE(WA_CDPs[[#This Row],[NAME]]," Tribal Community CDP, Washington","")," CDP, Washington","")," city, Washington","")," town, Washington","")," village, Washington","")</f>
        <v>Richland</v>
      </c>
      <c r="C478" t="s">
        <v>1748</v>
      </c>
      <c r="D478" t="s">
        <v>2539</v>
      </c>
    </row>
    <row r="479" spans="1:4">
      <c r="A479" t="s">
        <v>1749</v>
      </c>
      <c r="B479" t="str">
        <f>SUBSTITUTE(SUBSTITUTE(SUBSTITUTE(SUBSTITUTE(SUBSTITUTE(WA_CDPs[[#This Row],[NAME]]," Tribal Community CDP, Washington","")," CDP, Washington","")," city, Washington","")," town, Washington","")," village, Washington","")</f>
        <v>Ridgefield</v>
      </c>
      <c r="C479" t="s">
        <v>1750</v>
      </c>
      <c r="D479" t="s">
        <v>2540</v>
      </c>
    </row>
    <row r="480" spans="1:4">
      <c r="A480" t="s">
        <v>1751</v>
      </c>
      <c r="B480" t="str">
        <f>SUBSTITUTE(SUBSTITUTE(SUBSTITUTE(SUBSTITUTE(SUBSTITUTE(WA_CDPs[[#This Row],[NAME]]," Tribal Community CDP, Washington","")," CDP, Washington","")," city, Washington","")," town, Washington","")," village, Washington","")</f>
        <v>Ritzville</v>
      </c>
      <c r="C480" t="s">
        <v>1752</v>
      </c>
      <c r="D480" t="s">
        <v>2541</v>
      </c>
    </row>
    <row r="481" spans="1:4">
      <c r="A481" t="s">
        <v>1753</v>
      </c>
      <c r="B481" t="str">
        <f>SUBSTITUTE(SUBSTITUTE(SUBSTITUTE(SUBSTITUTE(SUBSTITUTE(WA_CDPs[[#This Row],[NAME]]," Tribal Community CDP, Washington","")," CDP, Washington","")," city, Washington","")," town, Washington","")," village, Washington","")</f>
        <v>Riverbend</v>
      </c>
      <c r="C481" t="s">
        <v>1754</v>
      </c>
      <c r="D481" t="s">
        <v>2542</v>
      </c>
    </row>
    <row r="482" spans="1:4">
      <c r="A482" t="s">
        <v>1755</v>
      </c>
      <c r="B482" t="str">
        <f>SUBSTITUTE(SUBSTITUTE(SUBSTITUTE(SUBSTITUTE(SUBSTITUTE(WA_CDPs[[#This Row],[NAME]]," Tribal Community CDP, Washington","")," CDP, Washington","")," city, Washington","")," town, Washington","")," village, Washington","")</f>
        <v>Riverpoint</v>
      </c>
      <c r="C482" t="s">
        <v>1756</v>
      </c>
      <c r="D482" t="e">
        <v>#N/A</v>
      </c>
    </row>
    <row r="483" spans="1:4">
      <c r="A483" t="s">
        <v>1757</v>
      </c>
      <c r="B483" t="str">
        <f>SUBSTITUTE(SUBSTITUTE(SUBSTITUTE(SUBSTITUTE(SUBSTITUTE(WA_CDPs[[#This Row],[NAME]]," Tribal Community CDP, Washington","")," CDP, Washington","")," city, Washington","")," town, Washington","")," village, Washington","")</f>
        <v>River Road</v>
      </c>
      <c r="C483" t="s">
        <v>1758</v>
      </c>
      <c r="D483" t="s">
        <v>2543</v>
      </c>
    </row>
    <row r="484" spans="1:4">
      <c r="A484" t="s">
        <v>1759</v>
      </c>
      <c r="B484" t="str">
        <f>SUBSTITUTE(SUBSTITUTE(SUBSTITUTE(SUBSTITUTE(SUBSTITUTE(WA_CDPs[[#This Row],[NAME]]," Tribal Community CDP, Washington","")," CDP, Washington","")," city, Washington","")," town, Washington","")," village, Washington","")</f>
        <v>Riverside</v>
      </c>
      <c r="C484" t="s">
        <v>1760</v>
      </c>
      <c r="D484" t="s">
        <v>2544</v>
      </c>
    </row>
    <row r="485" spans="1:4">
      <c r="A485" t="s">
        <v>1761</v>
      </c>
      <c r="B485" t="str">
        <f>SUBSTITUTE(SUBSTITUTE(SUBSTITUTE(SUBSTITUTE(SUBSTITUTE(WA_CDPs[[#This Row],[NAME]]," Tribal Community CDP, Washington","")," CDP, Washington","")," city, Washington","")," town, Washington","")," village, Washington","")</f>
        <v>Roche Harbor</v>
      </c>
      <c r="C485" t="s">
        <v>1762</v>
      </c>
      <c r="D485" t="e">
        <v>#N/A</v>
      </c>
    </row>
    <row r="486" spans="1:4">
      <c r="A486" t="s">
        <v>1763</v>
      </c>
      <c r="B486" t="str">
        <f>SUBSTITUTE(SUBSTITUTE(SUBSTITUTE(SUBSTITUTE(SUBSTITUTE(WA_CDPs[[#This Row],[NAME]]," Tribal Community CDP, Washington","")," CDP, Washington","")," city, Washington","")," town, Washington","")," village, Washington","")</f>
        <v>Rochester</v>
      </c>
      <c r="C486" t="s">
        <v>1764</v>
      </c>
      <c r="D486" t="s">
        <v>2545</v>
      </c>
    </row>
    <row r="487" spans="1:4">
      <c r="A487" t="s">
        <v>1765</v>
      </c>
      <c r="B487" t="str">
        <f>SUBSTITUTE(SUBSTITUTE(SUBSTITUTE(SUBSTITUTE(SUBSTITUTE(WA_CDPs[[#This Row],[NAME]]," Tribal Community CDP, Washington","")," CDP, Washington","")," city, Washington","")," town, Washington","")," village, Washington","")</f>
        <v>Rockford</v>
      </c>
      <c r="C487" t="s">
        <v>1766</v>
      </c>
      <c r="D487" t="s">
        <v>2546</v>
      </c>
    </row>
    <row r="488" spans="1:4">
      <c r="A488" t="s">
        <v>1767</v>
      </c>
      <c r="B488" t="str">
        <f>SUBSTITUTE(SUBSTITUTE(SUBSTITUTE(SUBSTITUTE(SUBSTITUTE(WA_CDPs[[#This Row],[NAME]]," Tribal Community CDP, Washington","")," CDP, Washington","")," city, Washington","")," town, Washington","")," village, Washington","")</f>
        <v>Rock Island</v>
      </c>
      <c r="C488" t="s">
        <v>1768</v>
      </c>
      <c r="D488" t="s">
        <v>2547</v>
      </c>
    </row>
    <row r="489" spans="1:4">
      <c r="A489" t="s">
        <v>1769</v>
      </c>
      <c r="B489" t="str">
        <f>SUBSTITUTE(SUBSTITUTE(SUBSTITUTE(SUBSTITUTE(SUBSTITUTE(WA_CDPs[[#This Row],[NAME]]," Tribal Community CDP, Washington","")," CDP, Washington","")," city, Washington","")," town, Washington","")," village, Washington","")</f>
        <v>Rockport</v>
      </c>
      <c r="C489" t="s">
        <v>1770</v>
      </c>
      <c r="D489" t="s">
        <v>2548</v>
      </c>
    </row>
    <row r="490" spans="1:4">
      <c r="A490" t="s">
        <v>1771</v>
      </c>
      <c r="B490" t="str">
        <f>SUBSTITUTE(SUBSTITUTE(SUBSTITUTE(SUBSTITUTE(SUBSTITUTE(WA_CDPs[[#This Row],[NAME]]," Tribal Community CDP, Washington","")," CDP, Washington","")," city, Washington","")," town, Washington","")," village, Washington","")</f>
        <v>Rocky Point</v>
      </c>
      <c r="C490" t="s">
        <v>1772</v>
      </c>
      <c r="D490" t="s">
        <v>2549</v>
      </c>
    </row>
    <row r="491" spans="1:4">
      <c r="A491" t="s">
        <v>1773</v>
      </c>
      <c r="B491" t="str">
        <f>SUBSTITUTE(SUBSTITUTE(SUBSTITUTE(SUBSTITUTE(SUBSTITUTE(WA_CDPs[[#This Row],[NAME]]," Tribal Community CDP, Washington","")," CDP, Washington","")," city, Washington","")," town, Washington","")," village, Washington","")</f>
        <v>Ronald</v>
      </c>
      <c r="C491" t="s">
        <v>1774</v>
      </c>
      <c r="D491" t="s">
        <v>2550</v>
      </c>
    </row>
    <row r="492" spans="1:4">
      <c r="A492" t="s">
        <v>1775</v>
      </c>
      <c r="B492" t="str">
        <f>SUBSTITUTE(SUBSTITUTE(SUBSTITUTE(SUBSTITUTE(SUBSTITUTE(WA_CDPs[[#This Row],[NAME]]," Tribal Community CDP, Washington","")," CDP, Washington","")," city, Washington","")," town, Washington","")," village, Washington","")</f>
        <v>Roosevelt</v>
      </c>
      <c r="C492" t="s">
        <v>1776</v>
      </c>
      <c r="D492" t="s">
        <v>2551</v>
      </c>
    </row>
    <row r="493" spans="1:4">
      <c r="A493" t="s">
        <v>1777</v>
      </c>
      <c r="B493" t="str">
        <f>SUBSTITUTE(SUBSTITUTE(SUBSTITUTE(SUBSTITUTE(SUBSTITUTE(WA_CDPs[[#This Row],[NAME]]," Tribal Community CDP, Washington","")," CDP, Washington","")," city, Washington","")," town, Washington","")," village, Washington","")</f>
        <v>Rosalia</v>
      </c>
      <c r="C493" t="s">
        <v>1778</v>
      </c>
      <c r="D493" t="s">
        <v>2552</v>
      </c>
    </row>
    <row r="494" spans="1:4">
      <c r="A494" t="s">
        <v>1779</v>
      </c>
      <c r="B494" t="str">
        <f>SUBSTITUTE(SUBSTITUTE(SUBSTITUTE(SUBSTITUTE(SUBSTITUTE(WA_CDPs[[#This Row],[NAME]]," Tribal Community CDP, Washington","")," CDP, Washington","")," city, Washington","")," town, Washington","")," village, Washington","")</f>
        <v>Rosburg</v>
      </c>
      <c r="C494" t="s">
        <v>1780</v>
      </c>
      <c r="D494" t="s">
        <v>2553</v>
      </c>
    </row>
    <row r="495" spans="1:4">
      <c r="A495" t="s">
        <v>1781</v>
      </c>
      <c r="B495" t="str">
        <f>SUBSTITUTE(SUBSTITUTE(SUBSTITUTE(SUBSTITUTE(SUBSTITUTE(WA_CDPs[[#This Row],[NAME]]," Tribal Community CDP, Washington","")," CDP, Washington","")," city, Washington","")," town, Washington","")," village, Washington","")</f>
        <v>Rosedale</v>
      </c>
      <c r="C495" t="s">
        <v>1782</v>
      </c>
      <c r="D495" t="s">
        <v>2554</v>
      </c>
    </row>
    <row r="496" spans="1:4">
      <c r="A496" t="s">
        <v>1783</v>
      </c>
      <c r="B496" t="str">
        <f>SUBSTITUTE(SUBSTITUTE(SUBSTITUTE(SUBSTITUTE(SUBSTITUTE(WA_CDPs[[#This Row],[NAME]]," Tribal Community CDP, Washington","")," CDP, Washington","")," city, Washington","")," town, Washington","")," village, Washington","")</f>
        <v>Roslyn</v>
      </c>
      <c r="C496" t="s">
        <v>1784</v>
      </c>
      <c r="D496" t="s">
        <v>2555</v>
      </c>
    </row>
    <row r="497" spans="1:4">
      <c r="A497" t="s">
        <v>1785</v>
      </c>
      <c r="B497" t="str">
        <f>SUBSTITUTE(SUBSTITUTE(SUBSTITUTE(SUBSTITUTE(SUBSTITUTE(WA_CDPs[[#This Row],[NAME]]," Tribal Community CDP, Washington","")," CDP, Washington","")," city, Washington","")," town, Washington","")," village, Washington","")</f>
        <v>Roy</v>
      </c>
      <c r="C497" t="s">
        <v>1786</v>
      </c>
      <c r="D497" t="s">
        <v>2556</v>
      </c>
    </row>
    <row r="498" spans="1:4">
      <c r="A498" t="s">
        <v>1787</v>
      </c>
      <c r="B498" t="str">
        <f>SUBSTITUTE(SUBSTITUTE(SUBSTITUTE(SUBSTITUTE(SUBSTITUTE(WA_CDPs[[#This Row],[NAME]]," Tribal Community CDP, Washington","")," CDP, Washington","")," city, Washington","")," town, Washington","")," village, Washington","")</f>
        <v>Royal City</v>
      </c>
      <c r="C498" t="s">
        <v>1788</v>
      </c>
      <c r="D498" t="s">
        <v>2557</v>
      </c>
    </row>
    <row r="499" spans="1:4">
      <c r="A499" t="s">
        <v>1789</v>
      </c>
      <c r="B499" t="str">
        <f>SUBSTITUTE(SUBSTITUTE(SUBSTITUTE(SUBSTITUTE(SUBSTITUTE(WA_CDPs[[#This Row],[NAME]]," Tribal Community CDP, Washington","")," CDP, Washington","")," city, Washington","")," town, Washington","")," village, Washington","")</f>
        <v>Ruston</v>
      </c>
      <c r="C499" t="s">
        <v>1790</v>
      </c>
      <c r="D499" t="s">
        <v>2558</v>
      </c>
    </row>
    <row r="500" spans="1:4">
      <c r="A500" t="s">
        <v>1791</v>
      </c>
      <c r="B500" t="str">
        <f>SUBSTITUTE(SUBSTITUTE(SUBSTITUTE(SUBSTITUTE(SUBSTITUTE(WA_CDPs[[#This Row],[NAME]]," Tribal Community CDP, Washington","")," CDP, Washington","")," city, Washington","")," town, Washington","")," village, Washington","")</f>
        <v>Ryderwood</v>
      </c>
      <c r="C500" t="s">
        <v>1792</v>
      </c>
      <c r="D500" t="s">
        <v>2559</v>
      </c>
    </row>
    <row r="501" spans="1:4">
      <c r="A501" t="s">
        <v>1793</v>
      </c>
      <c r="B501" t="str">
        <f>SUBSTITUTE(SUBSTITUTE(SUBSTITUTE(SUBSTITUTE(SUBSTITUTE(WA_CDPs[[#This Row],[NAME]]," Tribal Community CDP, Washington","")," CDP, Washington","")," city, Washington","")," town, Washington","")," village, Washington","")</f>
        <v>St. John</v>
      </c>
      <c r="C501" t="s">
        <v>1794</v>
      </c>
      <c r="D501" t="s">
        <v>2560</v>
      </c>
    </row>
    <row r="502" spans="1:4">
      <c r="A502" t="s">
        <v>1795</v>
      </c>
      <c r="B502" t="str">
        <f>SUBSTITUTE(SUBSTITUTE(SUBSTITUTE(SUBSTITUTE(SUBSTITUTE(WA_CDPs[[#This Row],[NAME]]," Tribal Community CDP, Washington","")," CDP, Washington","")," city, Washington","")," town, Washington","")," village, Washington","")</f>
        <v>Salmon Creek</v>
      </c>
      <c r="C502" t="s">
        <v>1796</v>
      </c>
      <c r="D502" t="s">
        <v>2561</v>
      </c>
    </row>
    <row r="503" spans="1:4">
      <c r="A503" t="s">
        <v>1797</v>
      </c>
      <c r="B503" t="str">
        <f>SUBSTITUTE(SUBSTITUTE(SUBSTITUTE(SUBSTITUTE(SUBSTITUTE(WA_CDPs[[#This Row],[NAME]]," Tribal Community CDP, Washington","")," CDP, Washington","")," city, Washington","")," town, Washington","")," village, Washington","")</f>
        <v>Sammamish</v>
      </c>
      <c r="C503" t="s">
        <v>1798</v>
      </c>
      <c r="D503" t="s">
        <v>2562</v>
      </c>
    </row>
    <row r="504" spans="1:4">
      <c r="A504" t="s">
        <v>1799</v>
      </c>
      <c r="B504" t="str">
        <f>SUBSTITUTE(SUBSTITUTE(SUBSTITUTE(SUBSTITUTE(SUBSTITUTE(WA_CDPs[[#This Row],[NAME]]," Tribal Community CDP, Washington","")," CDP, Washington","")," city, Washington","")," town, Washington","")," village, Washington","")</f>
        <v>Santiago</v>
      </c>
      <c r="C504" t="s">
        <v>1800</v>
      </c>
      <c r="D504" t="s">
        <v>2563</v>
      </c>
    </row>
    <row r="505" spans="1:4">
      <c r="A505" t="s">
        <v>1801</v>
      </c>
      <c r="B505" t="str">
        <f>SUBSTITUTE(SUBSTITUTE(SUBSTITUTE(SUBSTITUTE(SUBSTITUTE(WA_CDPs[[#This Row],[NAME]]," Tribal Community CDP, Washington","")," CDP, Washington","")," city, Washington","")," town, Washington","")," village, Washington","")</f>
        <v>Satsop</v>
      </c>
      <c r="C505" t="s">
        <v>1802</v>
      </c>
      <c r="D505" t="s">
        <v>2564</v>
      </c>
    </row>
    <row r="506" spans="1:4">
      <c r="A506" t="s">
        <v>1803</v>
      </c>
      <c r="B506" t="str">
        <f>SUBSTITUTE(SUBSTITUTE(SUBSTITUTE(SUBSTITUTE(SUBSTITUTE(WA_CDPs[[#This Row],[NAME]]," Tribal Community CDP, Washington","")," CDP, Washington","")," city, Washington","")," town, Washington","")," village, Washington","")</f>
        <v>Schwana</v>
      </c>
      <c r="C506" t="s">
        <v>1804</v>
      </c>
      <c r="D506" t="e">
        <v>#N/A</v>
      </c>
    </row>
    <row r="507" spans="1:4">
      <c r="A507" t="s">
        <v>1805</v>
      </c>
      <c r="B507" t="str">
        <f>SUBSTITUTE(SUBSTITUTE(SUBSTITUTE(SUBSTITUTE(SUBSTITUTE(WA_CDPs[[#This Row],[NAME]]," Tribal Community CDP, Washington","")," CDP, Washington","")," city, Washington","")," town, Washington","")," village, Washington","")</f>
        <v>Seabeck</v>
      </c>
      <c r="C507" t="s">
        <v>1806</v>
      </c>
      <c r="D507" t="s">
        <v>2565</v>
      </c>
    </row>
    <row r="508" spans="1:4">
      <c r="A508" t="s">
        <v>1807</v>
      </c>
      <c r="B508" t="str">
        <f>SUBSTITUTE(SUBSTITUTE(SUBSTITUTE(SUBSTITUTE(SUBSTITUTE(WA_CDPs[[#This Row],[NAME]]," Tribal Community CDP, Washington","")," CDP, Washington","")," city, Washington","")," town, Washington","")," village, Washington","")</f>
        <v>SeaTac</v>
      </c>
      <c r="C508" t="s">
        <v>1808</v>
      </c>
      <c r="D508" t="s">
        <v>2566</v>
      </c>
    </row>
    <row r="509" spans="1:4">
      <c r="A509" t="s">
        <v>1809</v>
      </c>
      <c r="B509" t="str">
        <f>SUBSTITUTE(SUBSTITUTE(SUBSTITUTE(SUBSTITUTE(SUBSTITUTE(WA_CDPs[[#This Row],[NAME]]," Tribal Community CDP, Washington","")," CDP, Washington","")," city, Washington","")," town, Washington","")," village, Washington","")</f>
        <v>Seattle</v>
      </c>
      <c r="C509" t="s">
        <v>1810</v>
      </c>
      <c r="D509" t="s">
        <v>2567</v>
      </c>
    </row>
    <row r="510" spans="1:4">
      <c r="A510" t="s">
        <v>1811</v>
      </c>
      <c r="B510" t="str">
        <f>SUBSTITUTE(SUBSTITUTE(SUBSTITUTE(SUBSTITUTE(SUBSTITUTE(WA_CDPs[[#This Row],[NAME]]," Tribal Community CDP, Washington","")," CDP, Washington","")," city, Washington","")," town, Washington","")," village, Washington","")</f>
        <v>Sedro-Woolley</v>
      </c>
      <c r="C510" t="s">
        <v>1812</v>
      </c>
      <c r="D510" t="s">
        <v>2568</v>
      </c>
    </row>
    <row r="511" spans="1:4">
      <c r="A511" t="s">
        <v>1813</v>
      </c>
      <c r="B511" t="str">
        <f>SUBSTITUTE(SUBSTITUTE(SUBSTITUTE(SUBSTITUTE(SUBSTITUTE(WA_CDPs[[#This Row],[NAME]]," Tribal Community CDP, Washington","")," CDP, Washington","")," city, Washington","")," town, Washington","")," village, Washington","")</f>
        <v>Sekiu</v>
      </c>
      <c r="C511" t="s">
        <v>1814</v>
      </c>
      <c r="D511" t="s">
        <v>2569</v>
      </c>
    </row>
    <row r="512" spans="1:4">
      <c r="A512" t="s">
        <v>1815</v>
      </c>
      <c r="B512" t="str">
        <f>SUBSTITUTE(SUBSTITUTE(SUBSTITUTE(SUBSTITUTE(SUBSTITUTE(WA_CDPs[[#This Row],[NAME]]," Tribal Community CDP, Washington","")," CDP, Washington","")," city, Washington","")," town, Washington","")," village, Washington","")</f>
        <v>Selah</v>
      </c>
      <c r="C512" t="s">
        <v>1816</v>
      </c>
      <c r="D512" t="s">
        <v>2570</v>
      </c>
    </row>
    <row r="513" spans="1:4">
      <c r="A513" t="s">
        <v>1817</v>
      </c>
      <c r="B513" t="str">
        <f>SUBSTITUTE(SUBSTITUTE(SUBSTITUTE(SUBSTITUTE(SUBSTITUTE(WA_CDPs[[#This Row],[NAME]]," Tribal Community CDP, Washington","")," CDP, Washington","")," city, Washington","")," town, Washington","")," village, Washington","")</f>
        <v>Sequim</v>
      </c>
      <c r="C513" t="s">
        <v>1818</v>
      </c>
      <c r="D513" t="s">
        <v>2571</v>
      </c>
    </row>
    <row r="514" spans="1:4">
      <c r="A514" t="s">
        <v>1819</v>
      </c>
      <c r="B514" t="str">
        <f>SUBSTITUTE(SUBSTITUTE(SUBSTITUTE(SUBSTITUTE(SUBSTITUTE(WA_CDPs[[#This Row],[NAME]]," Tribal Community CDP, Washington","")," CDP, Washington","")," city, Washington","")," town, Washington","")," village, Washington","")</f>
        <v>Shadow Lake</v>
      </c>
      <c r="C514" t="s">
        <v>1820</v>
      </c>
      <c r="D514" t="s">
        <v>2572</v>
      </c>
    </row>
    <row r="515" spans="1:4">
      <c r="A515" t="s">
        <v>1821</v>
      </c>
      <c r="B515" t="str">
        <f>SUBSTITUTE(SUBSTITUTE(SUBSTITUTE(SUBSTITUTE(SUBSTITUTE(WA_CDPs[[#This Row],[NAME]]," Tribal Community CDP, Washington","")," CDP, Washington","")," city, Washington","")," town, Washington","")," village, Washington","")</f>
        <v>Shelton</v>
      </c>
      <c r="C515" t="s">
        <v>1822</v>
      </c>
      <c r="D515" t="s">
        <v>2573</v>
      </c>
    </row>
    <row r="516" spans="1:4">
      <c r="A516" t="s">
        <v>1823</v>
      </c>
      <c r="B516" t="str">
        <f>SUBSTITUTE(SUBSTITUTE(SUBSTITUTE(SUBSTITUTE(SUBSTITUTE(WA_CDPs[[#This Row],[NAME]]," Tribal Community CDP, Washington","")," CDP, Washington","")," city, Washington","")," town, Washington","")," village, Washington","")</f>
        <v>Shoreline</v>
      </c>
      <c r="C516" t="s">
        <v>1824</v>
      </c>
      <c r="D516" t="s">
        <v>2574</v>
      </c>
    </row>
    <row r="517" spans="1:4">
      <c r="A517" t="s">
        <v>1825</v>
      </c>
      <c r="B517" t="str">
        <f>SUBSTITUTE(SUBSTITUTE(SUBSTITUTE(SUBSTITUTE(SUBSTITUTE(WA_CDPs[[#This Row],[NAME]]," Tribal Community CDP, Washington","")," CDP, Washington","")," city, Washington","")," town, Washington","")," village, Washington","")</f>
        <v>Silvana</v>
      </c>
      <c r="C517" t="s">
        <v>1826</v>
      </c>
      <c r="D517" t="s">
        <v>2575</v>
      </c>
    </row>
    <row r="518" spans="1:4">
      <c r="A518" t="s">
        <v>1827</v>
      </c>
      <c r="B518" t="str">
        <f>SUBSTITUTE(SUBSTITUTE(SUBSTITUTE(SUBSTITUTE(SUBSTITUTE(WA_CDPs[[#This Row],[NAME]]," Tribal Community CDP, Washington","")," CDP, Washington","")," city, Washington","")," town, Washington","")," village, Washington","")</f>
        <v>Silverdale</v>
      </c>
      <c r="C518" t="s">
        <v>1828</v>
      </c>
      <c r="D518" t="s">
        <v>2576</v>
      </c>
    </row>
    <row r="519" spans="1:4">
      <c r="A519" t="s">
        <v>1829</v>
      </c>
      <c r="B519" t="str">
        <f>SUBSTITUTE(SUBSTITUTE(SUBSTITUTE(SUBSTITUTE(SUBSTITUTE(WA_CDPs[[#This Row],[NAME]]," Tribal Community CDP, Washington","")," CDP, Washington","")," city, Washington","")," town, Washington","")," village, Washington","")</f>
        <v>Silver Firs</v>
      </c>
      <c r="C519" t="s">
        <v>1830</v>
      </c>
      <c r="D519" t="s">
        <v>2577</v>
      </c>
    </row>
    <row r="520" spans="1:4">
      <c r="A520" t="s">
        <v>1831</v>
      </c>
      <c r="B520" t="str">
        <f>SUBSTITUTE(SUBSTITUTE(SUBSTITUTE(SUBSTITUTE(SUBSTITUTE(WA_CDPs[[#This Row],[NAME]]," Tribal Community CDP, Washington","")," CDP, Washington","")," city, Washington","")," town, Washington","")," village, Washington","")</f>
        <v>Sisco Heights</v>
      </c>
      <c r="C520" t="s">
        <v>1832</v>
      </c>
      <c r="D520" t="s">
        <v>2578</v>
      </c>
    </row>
    <row r="521" spans="1:4">
      <c r="A521" t="s">
        <v>1833</v>
      </c>
      <c r="B521" t="str">
        <f>SUBSTITUTE(SUBSTITUTE(SUBSTITUTE(SUBSTITUTE(SUBSTITUTE(WA_CDPs[[#This Row],[NAME]]," Tribal Community CDP, Washington","")," CDP, Washington","")," city, Washington","")," town, Washington","")," village, Washington","")</f>
        <v>Skamokawa Valley</v>
      </c>
      <c r="C521" t="s">
        <v>1834</v>
      </c>
      <c r="D521" t="s">
        <v>2579</v>
      </c>
    </row>
    <row r="522" spans="1:4">
      <c r="A522" t="s">
        <v>1835</v>
      </c>
      <c r="B522" t="str">
        <f>SUBSTITUTE(SUBSTITUTE(SUBSTITUTE(SUBSTITUTE(SUBSTITUTE(WA_CDPs[[#This Row],[NAME]]," Tribal Community CDP, Washington","")," CDP, Washington","")," city, Washington","")," town, Washington","")," village, Washington","")</f>
        <v>Skokomish</v>
      </c>
      <c r="C522" t="s">
        <v>1836</v>
      </c>
      <c r="D522" t="s">
        <v>2580</v>
      </c>
    </row>
    <row r="523" spans="1:4">
      <c r="A523" t="s">
        <v>1837</v>
      </c>
      <c r="B523" t="str">
        <f>SUBSTITUTE(SUBSTITUTE(SUBSTITUTE(SUBSTITUTE(SUBSTITUTE(WA_CDPs[[#This Row],[NAME]]," Tribal Community CDP, Washington","")," CDP, Washington","")," city, Washington","")," town, Washington","")," village, Washington","")</f>
        <v>Skykomish</v>
      </c>
      <c r="C523" t="s">
        <v>1838</v>
      </c>
      <c r="D523" t="s">
        <v>2581</v>
      </c>
    </row>
    <row r="524" spans="1:4">
      <c r="A524" t="s">
        <v>1839</v>
      </c>
      <c r="B524" t="str">
        <f>SUBSTITUTE(SUBSTITUTE(SUBSTITUTE(SUBSTITUTE(SUBSTITUTE(WA_CDPs[[#This Row],[NAME]]," Tribal Community CDP, Washington","")," CDP, Washington","")," city, Washington","")," town, Washington","")," village, Washington","")</f>
        <v>Snohomish</v>
      </c>
      <c r="C524" t="s">
        <v>1840</v>
      </c>
      <c r="D524" t="s">
        <v>2582</v>
      </c>
    </row>
    <row r="525" spans="1:4">
      <c r="A525" t="s">
        <v>1841</v>
      </c>
      <c r="B525" t="str">
        <f>SUBSTITUTE(SUBSTITUTE(SUBSTITUTE(SUBSTITUTE(SUBSTITUTE(WA_CDPs[[#This Row],[NAME]]," Tribal Community CDP, Washington","")," CDP, Washington","")," city, Washington","")," town, Washington","")," village, Washington","")</f>
        <v>Snoqualmie</v>
      </c>
      <c r="C525" t="s">
        <v>1842</v>
      </c>
      <c r="D525" t="s">
        <v>2583</v>
      </c>
    </row>
    <row r="526" spans="1:4">
      <c r="A526" t="s">
        <v>1843</v>
      </c>
      <c r="B526" t="str">
        <f>SUBSTITUTE(SUBSTITUTE(SUBSTITUTE(SUBSTITUTE(SUBSTITUTE(WA_CDPs[[#This Row],[NAME]]," Tribal Community CDP, Washington","")," CDP, Washington","")," city, Washington","")," town, Washington","")," village, Washington","")</f>
        <v>Snoqualmie Pass</v>
      </c>
      <c r="C526" t="s">
        <v>1844</v>
      </c>
      <c r="D526" t="s">
        <v>2584</v>
      </c>
    </row>
    <row r="527" spans="1:4">
      <c r="A527" t="s">
        <v>1845</v>
      </c>
      <c r="B527" t="str">
        <f>SUBSTITUTE(SUBSTITUTE(SUBSTITUTE(SUBSTITUTE(SUBSTITUTE(WA_CDPs[[#This Row],[NAME]]," Tribal Community CDP, Washington","")," CDP, Washington","")," city, Washington","")," town, Washington","")," village, Washington","")</f>
        <v>Soap Lake</v>
      </c>
      <c r="C527" t="s">
        <v>1846</v>
      </c>
      <c r="D527" t="s">
        <v>2585</v>
      </c>
    </row>
    <row r="528" spans="1:4">
      <c r="A528" t="s">
        <v>1847</v>
      </c>
      <c r="B528" t="str">
        <f>SUBSTITUTE(SUBSTITUTE(SUBSTITUTE(SUBSTITUTE(SUBSTITUTE(WA_CDPs[[#This Row],[NAME]]," Tribal Community CDP, Washington","")," CDP, Washington","")," city, Washington","")," town, Washington","")," village, Washington","")</f>
        <v>South Bend</v>
      </c>
      <c r="C528" t="s">
        <v>1848</v>
      </c>
      <c r="D528" t="s">
        <v>2586</v>
      </c>
    </row>
    <row r="529" spans="1:4">
      <c r="A529" t="s">
        <v>1849</v>
      </c>
      <c r="B529" t="str">
        <f>SUBSTITUTE(SUBSTITUTE(SUBSTITUTE(SUBSTITUTE(SUBSTITUTE(WA_CDPs[[#This Row],[NAME]]," Tribal Community CDP, Washington","")," CDP, Washington","")," city, Washington","")," town, Washington","")," village, Washington","")</f>
        <v>South Cle Elum</v>
      </c>
      <c r="C529" t="s">
        <v>1850</v>
      </c>
      <c r="D529" t="s">
        <v>2587</v>
      </c>
    </row>
    <row r="530" spans="1:4">
      <c r="A530" t="s">
        <v>1851</v>
      </c>
      <c r="B530" t="str">
        <f>SUBSTITUTE(SUBSTITUTE(SUBSTITUTE(SUBSTITUTE(SUBSTITUTE(WA_CDPs[[#This Row],[NAME]]," Tribal Community CDP, Washington","")," CDP, Washington","")," city, Washington","")," town, Washington","")," village, Washington","")</f>
        <v>South Creek</v>
      </c>
      <c r="C530" t="s">
        <v>1852</v>
      </c>
      <c r="D530" t="s">
        <v>2588</v>
      </c>
    </row>
    <row r="531" spans="1:4">
      <c r="A531" t="s">
        <v>1853</v>
      </c>
      <c r="B531" t="str">
        <f>SUBSTITUTE(SUBSTITUTE(SUBSTITUTE(SUBSTITUTE(SUBSTITUTE(WA_CDPs[[#This Row],[NAME]]," Tribal Community CDP, Washington","")," CDP, Washington","")," city, Washington","")," town, Washington","")," village, Washington","")</f>
        <v>South Hill</v>
      </c>
      <c r="C531" t="s">
        <v>1854</v>
      </c>
      <c r="D531" t="s">
        <v>2589</v>
      </c>
    </row>
    <row r="532" spans="1:4">
      <c r="A532" t="s">
        <v>1855</v>
      </c>
      <c r="B532" t="str">
        <f>SUBSTITUTE(SUBSTITUTE(SUBSTITUTE(SUBSTITUTE(SUBSTITUTE(WA_CDPs[[#This Row],[NAME]]," Tribal Community CDP, Washington","")," CDP, Washington","")," city, Washington","")," town, Washington","")," village, Washington","")</f>
        <v>South Prairie</v>
      </c>
      <c r="C532" t="s">
        <v>1856</v>
      </c>
      <c r="D532" t="s">
        <v>2590</v>
      </c>
    </row>
    <row r="533" spans="1:4">
      <c r="A533" t="s">
        <v>1857</v>
      </c>
      <c r="B533" t="str">
        <f>SUBSTITUTE(SUBSTITUTE(SUBSTITUTE(SUBSTITUTE(SUBSTITUTE(WA_CDPs[[#This Row],[NAME]]," Tribal Community CDP, Washington","")," CDP, Washington","")," city, Washington","")," town, Washington","")," village, Washington","")</f>
        <v>South Wenatchee</v>
      </c>
      <c r="C533" t="s">
        <v>1858</v>
      </c>
      <c r="D533" t="s">
        <v>2591</v>
      </c>
    </row>
    <row r="534" spans="1:4">
      <c r="A534" t="s">
        <v>1859</v>
      </c>
      <c r="B534" t="str">
        <f>SUBSTITUTE(SUBSTITUTE(SUBSTITUTE(SUBSTITUTE(SUBSTITUTE(WA_CDPs[[#This Row],[NAME]]," Tribal Community CDP, Washington","")," CDP, Washington","")," city, Washington","")," town, Washington","")," village, Washington","")</f>
        <v>Southworth</v>
      </c>
      <c r="C534" t="s">
        <v>1860</v>
      </c>
      <c r="D534" t="s">
        <v>2592</v>
      </c>
    </row>
    <row r="535" spans="1:4">
      <c r="A535" t="s">
        <v>1861</v>
      </c>
      <c r="B535" t="str">
        <f>SUBSTITUTE(SUBSTITUTE(SUBSTITUTE(SUBSTITUTE(SUBSTITUTE(WA_CDPs[[#This Row],[NAME]]," Tribal Community CDP, Washington","")," CDP, Washington","")," city, Washington","")," town, Washington","")," village, Washington","")</f>
        <v>Spanaway</v>
      </c>
      <c r="C535" t="s">
        <v>1862</v>
      </c>
      <c r="D535" t="s">
        <v>2593</v>
      </c>
    </row>
    <row r="536" spans="1:4">
      <c r="A536" t="s">
        <v>1863</v>
      </c>
      <c r="B536" t="str">
        <f>SUBSTITUTE(SUBSTITUTE(SUBSTITUTE(SUBSTITUTE(SUBSTITUTE(WA_CDPs[[#This Row],[NAME]]," Tribal Community CDP, Washington","")," CDP, Washington","")," city, Washington","")," town, Washington","")," village, Washington","")</f>
        <v>Spangle</v>
      </c>
      <c r="C536" t="s">
        <v>1864</v>
      </c>
      <c r="D536" t="s">
        <v>2594</v>
      </c>
    </row>
    <row r="537" spans="1:4">
      <c r="A537" t="s">
        <v>1865</v>
      </c>
      <c r="B537" t="str">
        <f>SUBSTITUTE(SUBSTITUTE(SUBSTITUTE(SUBSTITUTE(SUBSTITUTE(WA_CDPs[[#This Row],[NAME]]," Tribal Community CDP, Washington","")," CDP, Washington","")," city, Washington","")," town, Washington","")," village, Washington","")</f>
        <v>Spokane</v>
      </c>
      <c r="C537" t="s">
        <v>1866</v>
      </c>
      <c r="D537" t="s">
        <v>2595</v>
      </c>
    </row>
    <row r="538" spans="1:4">
      <c r="A538" t="s">
        <v>1867</v>
      </c>
      <c r="B538" t="str">
        <f>SUBSTITUTE(SUBSTITUTE(SUBSTITUTE(SUBSTITUTE(SUBSTITUTE(WA_CDPs[[#This Row],[NAME]]," Tribal Community CDP, Washington","")," CDP, Washington","")," city, Washington","")," town, Washington","")," village, Washington","")</f>
        <v>Spokane Valley</v>
      </c>
      <c r="C538" t="s">
        <v>1868</v>
      </c>
      <c r="D538" t="s">
        <v>2596</v>
      </c>
    </row>
    <row r="539" spans="1:4">
      <c r="A539" t="s">
        <v>1869</v>
      </c>
      <c r="B539" t="str">
        <f>SUBSTITUTE(SUBSTITUTE(SUBSTITUTE(SUBSTITUTE(SUBSTITUTE(WA_CDPs[[#This Row],[NAME]]," Tribal Community CDP, Washington","")," CDP, Washington","")," city, Washington","")," town, Washington","")," village, Washington","")</f>
        <v>Sprague</v>
      </c>
      <c r="C539" t="s">
        <v>1870</v>
      </c>
      <c r="D539" t="s">
        <v>2597</v>
      </c>
    </row>
    <row r="540" spans="1:4">
      <c r="A540" t="s">
        <v>1871</v>
      </c>
      <c r="B540" t="str">
        <f>SUBSTITUTE(SUBSTITUTE(SUBSTITUTE(SUBSTITUTE(SUBSTITUTE(WA_CDPs[[#This Row],[NAME]]," Tribal Community CDP, Washington","")," CDP, Washington","")," city, Washington","")," town, Washington","")," village, Washington","")</f>
        <v>Springdale</v>
      </c>
      <c r="C540" t="s">
        <v>1872</v>
      </c>
      <c r="D540" t="s">
        <v>2598</v>
      </c>
    </row>
    <row r="541" spans="1:4">
      <c r="A541" t="s">
        <v>1873</v>
      </c>
      <c r="B541" t="str">
        <f>SUBSTITUTE(SUBSTITUTE(SUBSTITUTE(SUBSTITUTE(SUBSTITUTE(WA_CDPs[[#This Row],[NAME]]," Tribal Community CDP, Washington","")," CDP, Washington","")," city, Washington","")," town, Washington","")," village, Washington","")</f>
        <v>Stansberry Lake</v>
      </c>
      <c r="C541" t="s">
        <v>1874</v>
      </c>
      <c r="D541" t="s">
        <v>2599</v>
      </c>
    </row>
    <row r="542" spans="1:4">
      <c r="A542" t="s">
        <v>1875</v>
      </c>
      <c r="B542" t="str">
        <f>SUBSTITUTE(SUBSTITUTE(SUBSTITUTE(SUBSTITUTE(SUBSTITUTE(WA_CDPs[[#This Row],[NAME]]," Tribal Community CDP, Washington","")," CDP, Washington","")," city, Washington","")," town, Washington","")," village, Washington","")</f>
        <v>Stanwood</v>
      </c>
      <c r="C542" t="s">
        <v>1876</v>
      </c>
      <c r="D542" t="s">
        <v>2600</v>
      </c>
    </row>
    <row r="543" spans="1:4">
      <c r="A543" t="s">
        <v>1877</v>
      </c>
      <c r="B543" t="str">
        <f>SUBSTITUTE(SUBSTITUTE(SUBSTITUTE(SUBSTITUTE(SUBSTITUTE(WA_CDPs[[#This Row],[NAME]]," Tribal Community CDP, Washington","")," CDP, Washington","")," city, Washington","")," town, Washington","")," village, Washington","")</f>
        <v>Starbuck</v>
      </c>
      <c r="C543" t="s">
        <v>1878</v>
      </c>
      <c r="D543" t="s">
        <v>2601</v>
      </c>
    </row>
    <row r="544" spans="1:4">
      <c r="A544" t="s">
        <v>1879</v>
      </c>
      <c r="B544" t="str">
        <f>SUBSTITUTE(SUBSTITUTE(SUBSTITUTE(SUBSTITUTE(SUBSTITUTE(WA_CDPs[[#This Row],[NAME]]," Tribal Community CDP, Washington","")," CDP, Washington","")," city, Washington","")," town, Washington","")," village, Washington","")</f>
        <v>Startup</v>
      </c>
      <c r="C544" t="s">
        <v>1880</v>
      </c>
      <c r="D544" t="s">
        <v>2602</v>
      </c>
    </row>
    <row r="545" spans="1:4">
      <c r="A545" t="s">
        <v>1881</v>
      </c>
      <c r="B545" t="str">
        <f>SUBSTITUTE(SUBSTITUTE(SUBSTITUTE(SUBSTITUTE(SUBSTITUTE(WA_CDPs[[#This Row],[NAME]]," Tribal Community CDP, Washington","")," CDP, Washington","")," city, Washington","")," town, Washington","")," village, Washington","")</f>
        <v>Steilacoom</v>
      </c>
      <c r="C545" t="s">
        <v>1882</v>
      </c>
      <c r="D545" t="s">
        <v>2603</v>
      </c>
    </row>
    <row r="546" spans="1:4">
      <c r="A546" t="s">
        <v>1883</v>
      </c>
      <c r="B546" t="str">
        <f>SUBSTITUTE(SUBSTITUTE(SUBSTITUTE(SUBSTITUTE(SUBSTITUTE(WA_CDPs[[#This Row],[NAME]]," Tribal Community CDP, Washington","")," CDP, Washington","")," city, Washington","")," town, Washington","")," village, Washington","")</f>
        <v>Steptoe</v>
      </c>
      <c r="C546" t="s">
        <v>1884</v>
      </c>
      <c r="D546" t="s">
        <v>2604</v>
      </c>
    </row>
    <row r="547" spans="1:4">
      <c r="A547" t="s">
        <v>1885</v>
      </c>
      <c r="B547" t="str">
        <f>SUBSTITUTE(SUBSTITUTE(SUBSTITUTE(SUBSTITUTE(SUBSTITUTE(WA_CDPs[[#This Row],[NAME]]," Tribal Community CDP, Washington","")," CDP, Washington","")," city, Washington","")," town, Washington","")," village, Washington","")</f>
        <v>Stevenson</v>
      </c>
      <c r="C547" t="s">
        <v>1886</v>
      </c>
      <c r="D547" t="s">
        <v>2605</v>
      </c>
    </row>
    <row r="548" spans="1:4">
      <c r="A548" t="s">
        <v>1887</v>
      </c>
      <c r="B548" t="str">
        <f>SUBSTITUTE(SUBSTITUTE(SUBSTITUTE(SUBSTITUTE(SUBSTITUTE(WA_CDPs[[#This Row],[NAME]]," Tribal Community CDP, Washington","")," CDP, Washington","")," city, Washington","")," town, Washington","")," village, Washington","")</f>
        <v>Sudden Valley</v>
      </c>
      <c r="C548" t="s">
        <v>1888</v>
      </c>
      <c r="D548" t="s">
        <v>2606</v>
      </c>
    </row>
    <row r="549" spans="1:4">
      <c r="A549" t="s">
        <v>1889</v>
      </c>
      <c r="B549" t="str">
        <f>SUBSTITUTE(SUBSTITUTE(SUBSTITUTE(SUBSTITUTE(SUBSTITUTE(WA_CDPs[[#This Row],[NAME]]," Tribal Community CDP, Washington","")," CDP, Washington","")," city, Washington","")," town, Washington","")," village, Washington","")</f>
        <v>Sultan</v>
      </c>
      <c r="C549" t="s">
        <v>1890</v>
      </c>
      <c r="D549" t="s">
        <v>2607</v>
      </c>
    </row>
    <row r="550" spans="1:4">
      <c r="A550" t="s">
        <v>1891</v>
      </c>
      <c r="B550" t="str">
        <f>SUBSTITUTE(SUBSTITUTE(SUBSTITUTE(SUBSTITUTE(SUBSTITUTE(WA_CDPs[[#This Row],[NAME]]," Tribal Community CDP, Washington","")," CDP, Washington","")," city, Washington","")," town, Washington","")," village, Washington","")</f>
        <v>Sumas</v>
      </c>
      <c r="C550" t="s">
        <v>1892</v>
      </c>
      <c r="D550" t="s">
        <v>2608</v>
      </c>
    </row>
    <row r="551" spans="1:4">
      <c r="A551" t="s">
        <v>1893</v>
      </c>
      <c r="B551" t="str">
        <f>SUBSTITUTE(SUBSTITUTE(SUBSTITUTE(SUBSTITUTE(SUBSTITUTE(WA_CDPs[[#This Row],[NAME]]," Tribal Community CDP, Washington","")," CDP, Washington","")," city, Washington","")," town, Washington","")," village, Washington","")</f>
        <v>Summit</v>
      </c>
      <c r="C551" t="s">
        <v>1894</v>
      </c>
      <c r="D551" t="s">
        <v>2609</v>
      </c>
    </row>
    <row r="552" spans="1:4">
      <c r="A552" t="s">
        <v>1895</v>
      </c>
      <c r="B552" t="str">
        <f>SUBSTITUTE(SUBSTITUTE(SUBSTITUTE(SUBSTITUTE(SUBSTITUTE(WA_CDPs[[#This Row],[NAME]]," Tribal Community CDP, Washington","")," CDP, Washington","")," city, Washington","")," town, Washington","")," village, Washington","")</f>
        <v>Summit View</v>
      </c>
      <c r="C552" t="s">
        <v>1896</v>
      </c>
      <c r="D552" t="s">
        <v>2610</v>
      </c>
    </row>
    <row r="553" spans="1:4">
      <c r="A553" t="s">
        <v>1897</v>
      </c>
      <c r="B553" t="str">
        <f>SUBSTITUTE(SUBSTITUTE(SUBSTITUTE(SUBSTITUTE(SUBSTITUTE(WA_CDPs[[#This Row],[NAME]]," Tribal Community CDP, Washington","")," CDP, Washington","")," city, Washington","")," town, Washington","")," village, Washington","")</f>
        <v>Summitview</v>
      </c>
      <c r="C553" t="s">
        <v>1898</v>
      </c>
      <c r="D553" t="s">
        <v>2611</v>
      </c>
    </row>
    <row r="554" spans="1:4">
      <c r="A554" t="s">
        <v>1899</v>
      </c>
      <c r="B554" t="str">
        <f>SUBSTITUTE(SUBSTITUTE(SUBSTITUTE(SUBSTITUTE(SUBSTITUTE(WA_CDPs[[#This Row],[NAME]]," Tribal Community CDP, Washington","")," CDP, Washington","")," city, Washington","")," town, Washington","")," village, Washington","")</f>
        <v>Sumner</v>
      </c>
      <c r="C554" t="s">
        <v>1900</v>
      </c>
      <c r="D554" t="s">
        <v>2612</v>
      </c>
    </row>
    <row r="555" spans="1:4">
      <c r="A555" t="s">
        <v>1901</v>
      </c>
      <c r="B555" t="str">
        <f>SUBSTITUTE(SUBSTITUTE(SUBSTITUTE(SUBSTITUTE(SUBSTITUTE(WA_CDPs[[#This Row],[NAME]]," Tribal Community CDP, Washington","")," CDP, Washington","")," city, Washington","")," town, Washington","")," village, Washington","")</f>
        <v>Suncrest</v>
      </c>
      <c r="C555" t="s">
        <v>1902</v>
      </c>
      <c r="D555" t="e">
        <v>#N/A</v>
      </c>
    </row>
    <row r="556" spans="1:4">
      <c r="A556" t="s">
        <v>1903</v>
      </c>
      <c r="B556" t="str">
        <f>SUBSTITUTE(SUBSTITUTE(SUBSTITUTE(SUBSTITUTE(SUBSTITUTE(WA_CDPs[[#This Row],[NAME]]," Tribal Community CDP, Washington","")," CDP, Washington","")," city, Washington","")," town, Washington","")," village, Washington","")</f>
        <v>Sunday Lake</v>
      </c>
      <c r="C556" t="s">
        <v>1904</v>
      </c>
      <c r="D556" t="s">
        <v>2613</v>
      </c>
    </row>
    <row r="557" spans="1:4">
      <c r="A557" t="s">
        <v>1905</v>
      </c>
      <c r="B557" t="str">
        <f>SUBSTITUTE(SUBSTITUTE(SUBSTITUTE(SUBSTITUTE(SUBSTITUTE(WA_CDPs[[#This Row],[NAME]]," Tribal Community CDP, Washington","")," CDP, Washington","")," city, Washington","")," town, Washington","")," village, Washington","")</f>
        <v>Sunland Estates</v>
      </c>
      <c r="C557" t="s">
        <v>1906</v>
      </c>
      <c r="D557" t="e">
        <v>#N/A</v>
      </c>
    </row>
    <row r="558" spans="1:4">
      <c r="A558" t="s">
        <v>1907</v>
      </c>
      <c r="B558" t="str">
        <f>SUBSTITUTE(SUBSTITUTE(SUBSTITUTE(SUBSTITUTE(SUBSTITUTE(WA_CDPs[[#This Row],[NAME]]," Tribal Community CDP, Washington","")," CDP, Washington","")," city, Washington","")," town, Washington","")," village, Washington","")</f>
        <v>Sunnyside</v>
      </c>
      <c r="C558" t="s">
        <v>1908</v>
      </c>
      <c r="D558" t="s">
        <v>2614</v>
      </c>
    </row>
    <row r="559" spans="1:4">
      <c r="A559" t="s">
        <v>1909</v>
      </c>
      <c r="B559" t="str">
        <f>SUBSTITUTE(SUBSTITUTE(SUBSTITUTE(SUBSTITUTE(SUBSTITUTE(WA_CDPs[[#This Row],[NAME]]," Tribal Community CDP, Washington","")," CDP, Washington","")," city, Washington","")," town, Washington","")," village, Washington","")</f>
        <v>Sunnyslope</v>
      </c>
      <c r="C559" t="s">
        <v>1910</v>
      </c>
      <c r="D559" t="s">
        <v>2615</v>
      </c>
    </row>
    <row r="560" spans="1:4">
      <c r="A560" t="s">
        <v>1911</v>
      </c>
      <c r="B560" t="str">
        <f>SUBSTITUTE(SUBSTITUTE(SUBSTITUTE(SUBSTITUTE(SUBSTITUTE(WA_CDPs[[#This Row],[NAME]]," Tribal Community CDP, Washington","")," CDP, Washington","")," city, Washington","")," town, Washington","")," village, Washington","")</f>
        <v>Suquamish</v>
      </c>
      <c r="C560" t="s">
        <v>1912</v>
      </c>
      <c r="D560" t="s">
        <v>2616</v>
      </c>
    </row>
    <row r="561" spans="1:4">
      <c r="A561" t="s">
        <v>1913</v>
      </c>
      <c r="B561" t="str">
        <f>SUBSTITUTE(SUBSTITUTE(SUBSTITUTE(SUBSTITUTE(SUBSTITUTE(WA_CDPs[[#This Row],[NAME]]," Tribal Community CDP, Washington","")," CDP, Washington","")," city, Washington","")," town, Washington","")," village, Washington","")</f>
        <v>Swede Heaven</v>
      </c>
      <c r="C561" t="s">
        <v>1914</v>
      </c>
      <c r="D561" t="s">
        <v>2617</v>
      </c>
    </row>
    <row r="562" spans="1:4">
      <c r="A562" t="s">
        <v>1915</v>
      </c>
      <c r="B562" t="str">
        <f>SUBSTITUTE(SUBSTITUTE(SUBSTITUTE(SUBSTITUTE(SUBSTITUTE(WA_CDPs[[#This Row],[NAME]]," Tribal Community CDP, Washington","")," CDP, Washington","")," city, Washington","")," town, Washington","")," village, Washington","")</f>
        <v>Tacoma</v>
      </c>
      <c r="C562" t="s">
        <v>1916</v>
      </c>
      <c r="D562" t="s">
        <v>2618</v>
      </c>
    </row>
    <row r="563" spans="1:4">
      <c r="A563" t="s">
        <v>1917</v>
      </c>
      <c r="B563" t="str">
        <f>SUBSTITUTE(SUBSTITUTE(SUBSTITUTE(SUBSTITUTE(SUBSTITUTE(WA_CDPs[[#This Row],[NAME]]," Tribal Community CDP, Washington","")," CDP, Washington","")," city, Washington","")," town, Washington","")," village, Washington","")</f>
        <v>Taholah</v>
      </c>
      <c r="C563" t="s">
        <v>1918</v>
      </c>
      <c r="D563" t="s">
        <v>2619</v>
      </c>
    </row>
    <row r="564" spans="1:4">
      <c r="A564" t="s">
        <v>1919</v>
      </c>
      <c r="B564" t="str">
        <f>SUBSTITUTE(SUBSTITUTE(SUBSTITUTE(SUBSTITUTE(SUBSTITUTE(WA_CDPs[[#This Row],[NAME]]," Tribal Community CDP, Washington","")," CDP, Washington","")," city, Washington","")," town, Washington","")," village, Washington","")</f>
        <v>Tampico</v>
      </c>
      <c r="C564" t="s">
        <v>1920</v>
      </c>
      <c r="D564" t="s">
        <v>2620</v>
      </c>
    </row>
    <row r="565" spans="1:4">
      <c r="A565" t="s">
        <v>1921</v>
      </c>
      <c r="B565" t="str">
        <f>SUBSTITUTE(SUBSTITUTE(SUBSTITUTE(SUBSTITUTE(SUBSTITUTE(WA_CDPs[[#This Row],[NAME]]," Tribal Community CDP, Washington","")," CDP, Washington","")," city, Washington","")," town, Washington","")," village, Washington","")</f>
        <v>Tanglewilde</v>
      </c>
      <c r="C565" t="s">
        <v>1922</v>
      </c>
      <c r="D565" t="s">
        <v>2621</v>
      </c>
    </row>
    <row r="566" spans="1:4">
      <c r="A566" t="s">
        <v>1923</v>
      </c>
      <c r="B566" t="str">
        <f>SUBSTITUTE(SUBSTITUTE(SUBSTITUTE(SUBSTITUTE(SUBSTITUTE(WA_CDPs[[#This Row],[NAME]]," Tribal Community CDP, Washington","")," CDP, Washington","")," city, Washington","")," town, Washington","")," village, Washington","")</f>
        <v>Tehaleh</v>
      </c>
      <c r="C566" t="s">
        <v>1924</v>
      </c>
      <c r="D566" t="e">
        <v>#N/A</v>
      </c>
    </row>
    <row r="567" spans="1:4">
      <c r="A567" t="s">
        <v>1925</v>
      </c>
      <c r="B567" t="str">
        <f>SUBSTITUTE(SUBSTITUTE(SUBSTITUTE(SUBSTITUTE(SUBSTITUTE(WA_CDPs[[#This Row],[NAME]]," Tribal Community CDP, Washington","")," CDP, Washington","")," city, Washington","")," town, Washington","")," village, Washington","")</f>
        <v>Tekoa</v>
      </c>
      <c r="C567" t="s">
        <v>1926</v>
      </c>
      <c r="D567" t="s">
        <v>2622</v>
      </c>
    </row>
    <row r="568" spans="1:4">
      <c r="A568" t="s">
        <v>1927</v>
      </c>
      <c r="B568" t="str">
        <f>SUBSTITUTE(SUBSTITUTE(SUBSTITUTE(SUBSTITUTE(SUBSTITUTE(WA_CDPs[[#This Row],[NAME]]," Tribal Community CDP, Washington","")," CDP, Washington","")," city, Washington","")," town, Washington","")," village, Washington","")</f>
        <v>Tenino</v>
      </c>
      <c r="C568" t="s">
        <v>1928</v>
      </c>
      <c r="D568" t="s">
        <v>2623</v>
      </c>
    </row>
    <row r="569" spans="1:4">
      <c r="A569" t="s">
        <v>1929</v>
      </c>
      <c r="B569" t="str">
        <f>SUBSTITUTE(SUBSTITUTE(SUBSTITUTE(SUBSTITUTE(SUBSTITUTE(WA_CDPs[[#This Row],[NAME]]," Tribal Community CDP, Washington","")," CDP, Washington","")," city, Washington","")," town, Washington","")," village, Washington","")</f>
        <v>Terrace Heights</v>
      </c>
      <c r="C569" t="s">
        <v>1930</v>
      </c>
      <c r="D569" t="s">
        <v>2624</v>
      </c>
    </row>
    <row r="570" spans="1:4">
      <c r="A570" t="s">
        <v>1931</v>
      </c>
      <c r="B570" t="str">
        <f>SUBSTITUTE(SUBSTITUTE(SUBSTITUTE(SUBSTITUTE(SUBSTITUTE(WA_CDPs[[#This Row],[NAME]]," Tribal Community CDP, Washington","")," CDP, Washington","")," city, Washington","")," town, Washington","")," village, Washington","")</f>
        <v>Thorp</v>
      </c>
      <c r="C570" t="s">
        <v>1932</v>
      </c>
      <c r="D570" t="s">
        <v>2625</v>
      </c>
    </row>
    <row r="571" spans="1:4">
      <c r="A571" t="s">
        <v>1933</v>
      </c>
      <c r="B571" t="str">
        <f>SUBSTITUTE(SUBSTITUTE(SUBSTITUTE(SUBSTITUTE(SUBSTITUTE(WA_CDPs[[#This Row],[NAME]]," Tribal Community CDP, Washington","")," CDP, Washington","")," city, Washington","")," town, Washington","")," village, Washington","")</f>
        <v>Three Lakes</v>
      </c>
      <c r="C571" t="s">
        <v>1934</v>
      </c>
      <c r="D571" t="s">
        <v>2626</v>
      </c>
    </row>
    <row r="572" spans="1:4">
      <c r="A572" t="s">
        <v>1935</v>
      </c>
      <c r="B572" t="str">
        <f>SUBSTITUTE(SUBSTITUTE(SUBSTITUTE(SUBSTITUTE(SUBSTITUTE(WA_CDPs[[#This Row],[NAME]]," Tribal Community CDP, Washington","")," CDP, Washington","")," city, Washington","")," town, Washington","")," village, Washington","")</f>
        <v>Tieton</v>
      </c>
      <c r="C572" t="s">
        <v>1936</v>
      </c>
      <c r="D572" t="s">
        <v>2627</v>
      </c>
    </row>
    <row r="573" spans="1:4">
      <c r="A573" t="s">
        <v>1937</v>
      </c>
      <c r="B573" t="str">
        <f>SUBSTITUTE(SUBSTITUTE(SUBSTITUTE(SUBSTITUTE(SUBSTITUTE(WA_CDPs[[#This Row],[NAME]]," Tribal Community CDP, Washington","")," CDP, Washington","")," city, Washington","")," town, Washington","")," village, Washington","")</f>
        <v>Tokeland</v>
      </c>
      <c r="C573" t="s">
        <v>1938</v>
      </c>
      <c r="D573" t="s">
        <v>2628</v>
      </c>
    </row>
    <row r="574" spans="1:4">
      <c r="A574" t="s">
        <v>1939</v>
      </c>
      <c r="B574" t="str">
        <f>SUBSTITUTE(SUBSTITUTE(SUBSTITUTE(SUBSTITUTE(SUBSTITUTE(WA_CDPs[[#This Row],[NAME]]," Tribal Community CDP, Washington","")," CDP, Washington","")," city, Washington","")," town, Washington","")," village, Washington","")</f>
        <v>Toledo</v>
      </c>
      <c r="C574" t="s">
        <v>1940</v>
      </c>
      <c r="D574" t="s">
        <v>2629</v>
      </c>
    </row>
    <row r="575" spans="1:4">
      <c r="A575" t="s">
        <v>1941</v>
      </c>
      <c r="B575" t="str">
        <f>SUBSTITUTE(SUBSTITUTE(SUBSTITUTE(SUBSTITUTE(SUBSTITUTE(WA_CDPs[[#This Row],[NAME]]," Tribal Community CDP, Washington","")," CDP, Washington","")," city, Washington","")," town, Washington","")," village, Washington","")</f>
        <v>Tonasket</v>
      </c>
      <c r="C575" t="s">
        <v>1942</v>
      </c>
      <c r="D575" t="s">
        <v>2630</v>
      </c>
    </row>
    <row r="576" spans="1:4">
      <c r="A576" t="s">
        <v>1943</v>
      </c>
      <c r="B576" t="str">
        <f>SUBSTITUTE(SUBSTITUTE(SUBSTITUTE(SUBSTITUTE(SUBSTITUTE(WA_CDPs[[#This Row],[NAME]]," Tribal Community CDP, Washington","")," CDP, Washington","")," city, Washington","")," town, Washington","")," village, Washington","")</f>
        <v>Toppenish</v>
      </c>
      <c r="C576" t="s">
        <v>1944</v>
      </c>
      <c r="D576" t="s">
        <v>2631</v>
      </c>
    </row>
    <row r="577" spans="1:4">
      <c r="A577" t="s">
        <v>1945</v>
      </c>
      <c r="B577" t="str">
        <f>SUBSTITUTE(SUBSTITUTE(SUBSTITUTE(SUBSTITUTE(SUBSTITUTE(WA_CDPs[[#This Row],[NAME]]," Tribal Community CDP, Washington","")," CDP, Washington","")," city, Washington","")," town, Washington","")," village, Washington","")</f>
        <v>Torboy</v>
      </c>
      <c r="C577" t="s">
        <v>1946</v>
      </c>
      <c r="D577" t="s">
        <v>2632</v>
      </c>
    </row>
    <row r="578" spans="1:4">
      <c r="A578" t="s">
        <v>1947</v>
      </c>
      <c r="B578" t="str">
        <f>SUBSTITUTE(SUBSTITUTE(SUBSTITUTE(SUBSTITUTE(SUBSTITUTE(WA_CDPs[[#This Row],[NAME]]," Tribal Community CDP, Washington","")," CDP, Washington","")," city, Washington","")," town, Washington","")," village, Washington","")</f>
        <v>Touchet</v>
      </c>
      <c r="C578" t="s">
        <v>1948</v>
      </c>
      <c r="D578" t="s">
        <v>2633</v>
      </c>
    </row>
    <row r="579" spans="1:4">
      <c r="A579" t="s">
        <v>1949</v>
      </c>
      <c r="B579" t="str">
        <f>SUBSTITUTE(SUBSTITUTE(SUBSTITUTE(SUBSTITUTE(SUBSTITUTE(WA_CDPs[[#This Row],[NAME]]," Tribal Community CDP, Washington","")," CDP, Washington","")," city, Washington","")," town, Washington","")," village, Washington","")</f>
        <v>Town and Country</v>
      </c>
      <c r="C579" t="s">
        <v>1950</v>
      </c>
      <c r="D579" t="s">
        <v>2634</v>
      </c>
    </row>
    <row r="580" spans="1:4">
      <c r="A580" t="s">
        <v>1951</v>
      </c>
      <c r="B580" t="str">
        <f>SUBSTITUTE(SUBSTITUTE(SUBSTITUTE(SUBSTITUTE(SUBSTITUTE(WA_CDPs[[#This Row],[NAME]]," Tribal Community CDP, Washington","")," CDP, Washington","")," city, Washington","")," town, Washington","")," village, Washington","")</f>
        <v>Tracyton</v>
      </c>
      <c r="C580" t="s">
        <v>1952</v>
      </c>
      <c r="D580" t="s">
        <v>2635</v>
      </c>
    </row>
    <row r="581" spans="1:4">
      <c r="A581" t="s">
        <v>1953</v>
      </c>
      <c r="B581" t="str">
        <f>SUBSTITUTE(SUBSTITUTE(SUBSTITUTE(SUBSTITUTE(SUBSTITUTE(WA_CDPs[[#This Row],[NAME]]," Tribal Community CDP, Washington","")," CDP, Washington","")," city, Washington","")," town, Washington","")," village, Washington","")</f>
        <v>Trout Lake</v>
      </c>
      <c r="C581" t="s">
        <v>1954</v>
      </c>
      <c r="D581" t="s">
        <v>2636</v>
      </c>
    </row>
    <row r="582" spans="1:4">
      <c r="A582" t="s">
        <v>1955</v>
      </c>
      <c r="B582" t="str">
        <f>SUBSTITUTE(SUBSTITUTE(SUBSTITUTE(SUBSTITUTE(SUBSTITUTE(WA_CDPs[[#This Row],[NAME]]," Tribal Community CDP, Washington","")," CDP, Washington","")," city, Washington","")," town, Washington","")," village, Washington","")</f>
        <v>Tukwila</v>
      </c>
      <c r="C582" t="s">
        <v>1956</v>
      </c>
      <c r="D582" t="s">
        <v>2637</v>
      </c>
    </row>
    <row r="583" spans="1:4">
      <c r="A583" t="s">
        <v>1957</v>
      </c>
      <c r="B583" t="str">
        <f>SUBSTITUTE(SUBSTITUTE(SUBSTITUTE(SUBSTITUTE(SUBSTITUTE(WA_CDPs[[#This Row],[NAME]]," Tribal Community CDP, Washington","")," CDP, Washington","")," city, Washington","")," town, Washington","")," village, Washington","")</f>
        <v>Tumwater</v>
      </c>
      <c r="C583" t="s">
        <v>1958</v>
      </c>
      <c r="D583" t="s">
        <v>2638</v>
      </c>
    </row>
    <row r="584" spans="1:4">
      <c r="A584" t="s">
        <v>1959</v>
      </c>
      <c r="B584" t="str">
        <f>SUBSTITUTE(SUBSTITUTE(SUBSTITUTE(SUBSTITUTE(SUBSTITUTE(WA_CDPs[[#This Row],[NAME]]," Tribal Community CDP, Washington","")," CDP, Washington","")," city, Washington","")," town, Washington","")," village, Washington","")</f>
        <v>Twin Lakes</v>
      </c>
      <c r="C584" t="s">
        <v>1960</v>
      </c>
      <c r="D584" t="s">
        <v>2639</v>
      </c>
    </row>
    <row r="585" spans="1:4">
      <c r="A585" t="s">
        <v>1961</v>
      </c>
      <c r="B585" t="str">
        <f>SUBSTITUTE(SUBSTITUTE(SUBSTITUTE(SUBSTITUTE(SUBSTITUTE(WA_CDPs[[#This Row],[NAME]]," Tribal Community CDP, Washington","")," CDP, Washington","")," city, Washington","")," town, Washington","")," village, Washington","")</f>
        <v>Twisp</v>
      </c>
      <c r="C585" t="s">
        <v>1962</v>
      </c>
      <c r="D585" t="s">
        <v>2640</v>
      </c>
    </row>
    <row r="586" spans="1:4">
      <c r="A586" t="s">
        <v>1963</v>
      </c>
      <c r="B586" t="str">
        <f>SUBSTITUTE(SUBSTITUTE(SUBSTITUTE(SUBSTITUTE(SUBSTITUTE(WA_CDPs[[#This Row],[NAME]]," Tribal Community CDP, Washington","")," CDP, Washington","")," city, Washington","")," town, Washington","")," village, Washington","")</f>
        <v>Union</v>
      </c>
      <c r="C586" t="s">
        <v>1964</v>
      </c>
      <c r="D586" t="s">
        <v>2641</v>
      </c>
    </row>
    <row r="587" spans="1:4">
      <c r="A587" t="s">
        <v>1965</v>
      </c>
      <c r="B587" t="str">
        <f>SUBSTITUTE(SUBSTITUTE(SUBSTITUTE(SUBSTITUTE(SUBSTITUTE(WA_CDPs[[#This Row],[NAME]]," Tribal Community CDP, Washington","")," CDP, Washington","")," city, Washington","")," town, Washington","")," village, Washington","")</f>
        <v>Union Gap</v>
      </c>
      <c r="C587" t="s">
        <v>1966</v>
      </c>
      <c r="D587" t="s">
        <v>2642</v>
      </c>
    </row>
    <row r="588" spans="1:4">
      <c r="A588" t="s">
        <v>1967</v>
      </c>
      <c r="B588" t="str">
        <f>SUBSTITUTE(SUBSTITUTE(SUBSTITUTE(SUBSTITUTE(SUBSTITUTE(WA_CDPs[[#This Row],[NAME]]," Tribal Community CDP, Washington","")," CDP, Washington","")," city, Washington","")," town, Washington","")," village, Washington","")</f>
        <v>Union Hill-Novelty Hill</v>
      </c>
      <c r="C588" t="s">
        <v>1968</v>
      </c>
      <c r="D588" t="s">
        <v>2643</v>
      </c>
    </row>
    <row r="589" spans="1:4">
      <c r="A589" t="s">
        <v>1969</v>
      </c>
      <c r="B589" t="str">
        <f>SUBSTITUTE(SUBSTITUTE(SUBSTITUTE(SUBSTITUTE(SUBSTITUTE(WA_CDPs[[#This Row],[NAME]]," Tribal Community CDP, Washington","")," CDP, Washington","")," city, Washington","")," town, Washington","")," village, Washington","")</f>
        <v>Uniontown</v>
      </c>
      <c r="C589" t="s">
        <v>1970</v>
      </c>
      <c r="D589" t="s">
        <v>2644</v>
      </c>
    </row>
    <row r="590" spans="1:4">
      <c r="A590" t="s">
        <v>1971</v>
      </c>
      <c r="B590" t="str">
        <f>SUBSTITUTE(SUBSTITUTE(SUBSTITUTE(SUBSTITUTE(SUBSTITUTE(WA_CDPs[[#This Row],[NAME]]," Tribal Community CDP, Washington","")," CDP, Washington","")," city, Washington","")," town, Washington","")," village, Washington","")</f>
        <v>University Place</v>
      </c>
      <c r="C590" t="s">
        <v>1972</v>
      </c>
      <c r="D590" t="s">
        <v>2645</v>
      </c>
    </row>
    <row r="591" spans="1:4">
      <c r="A591" t="s">
        <v>1973</v>
      </c>
      <c r="B591" t="str">
        <f>SUBSTITUTE(SUBSTITUTE(SUBSTITUTE(SUBSTITUTE(SUBSTITUTE(WA_CDPs[[#This Row],[NAME]]," Tribal Community CDP, Washington","")," CDP, Washington","")," city, Washington","")," town, Washington","")," village, Washington","")</f>
        <v>Upper Elochoman</v>
      </c>
      <c r="C591" t="s">
        <v>1974</v>
      </c>
      <c r="D591" t="s">
        <v>2646</v>
      </c>
    </row>
    <row r="592" spans="1:4">
      <c r="A592" t="s">
        <v>1975</v>
      </c>
      <c r="B592" t="str">
        <f>SUBSTITUTE(SUBSTITUTE(SUBSTITUTE(SUBSTITUTE(SUBSTITUTE(WA_CDPs[[#This Row],[NAME]]," Tribal Community CDP, Washington","")," CDP, Washington","")," city, Washington","")," town, Washington","")," village, Washington","")</f>
        <v>Vader</v>
      </c>
      <c r="C592" t="s">
        <v>1976</v>
      </c>
      <c r="D592" t="s">
        <v>2647</v>
      </c>
    </row>
    <row r="593" spans="1:4">
      <c r="A593" t="s">
        <v>1977</v>
      </c>
      <c r="B593" t="str">
        <f>SUBSTITUTE(SUBSTITUTE(SUBSTITUTE(SUBSTITUTE(SUBSTITUTE(WA_CDPs[[#This Row],[NAME]]," Tribal Community CDP, Washington","")," CDP, Washington","")," city, Washington","")," town, Washington","")," village, Washington","")</f>
        <v>Valley</v>
      </c>
      <c r="C593" t="s">
        <v>1978</v>
      </c>
      <c r="D593" t="s">
        <v>2648</v>
      </c>
    </row>
    <row r="594" spans="1:4">
      <c r="A594" t="s">
        <v>1979</v>
      </c>
      <c r="B594" t="str">
        <f>SUBSTITUTE(SUBSTITUTE(SUBSTITUTE(SUBSTITUTE(SUBSTITUTE(WA_CDPs[[#This Row],[NAME]]," Tribal Community CDP, Washington","")," CDP, Washington","")," city, Washington","")," town, Washington","")," village, Washington","")</f>
        <v>Vancouver</v>
      </c>
      <c r="C594" t="s">
        <v>1980</v>
      </c>
      <c r="D594" t="s">
        <v>2649</v>
      </c>
    </row>
    <row r="595" spans="1:4">
      <c r="A595" t="s">
        <v>1981</v>
      </c>
      <c r="B595" t="str">
        <f>SUBSTITUTE(SUBSTITUTE(SUBSTITUTE(SUBSTITUTE(SUBSTITUTE(WA_CDPs[[#This Row],[NAME]]," Tribal Community CDP, Washington","")," CDP, Washington","")," city, Washington","")," town, Washington","")," village, Washington","")</f>
        <v>Vantage</v>
      </c>
      <c r="C595" t="s">
        <v>1982</v>
      </c>
      <c r="D595" t="s">
        <v>2650</v>
      </c>
    </row>
    <row r="596" spans="1:4">
      <c r="A596" t="s">
        <v>1983</v>
      </c>
      <c r="B596" t="str">
        <f>SUBSTITUTE(SUBSTITUTE(SUBSTITUTE(SUBSTITUTE(SUBSTITUTE(WA_CDPs[[#This Row],[NAME]]," Tribal Community CDP, Washington","")," CDP, Washington","")," city, Washington","")," town, Washington","")," village, Washington","")</f>
        <v>Vashon</v>
      </c>
      <c r="C596" t="s">
        <v>1984</v>
      </c>
      <c r="D596" t="s">
        <v>2651</v>
      </c>
    </row>
    <row r="597" spans="1:4">
      <c r="A597" t="s">
        <v>1985</v>
      </c>
      <c r="B597" t="str">
        <f>SUBSTITUTE(SUBSTITUTE(SUBSTITUTE(SUBSTITUTE(SUBSTITUTE(WA_CDPs[[#This Row],[NAME]]," Tribal Community CDP, Washington","")," CDP, Washington","")," city, Washington","")," town, Washington","")," village, Washington","")</f>
        <v>Vaughn</v>
      </c>
      <c r="C597" t="s">
        <v>1986</v>
      </c>
      <c r="D597" t="s">
        <v>2652</v>
      </c>
    </row>
    <row r="598" spans="1:4">
      <c r="A598" t="s">
        <v>1987</v>
      </c>
      <c r="B598" t="str">
        <f>SUBSTITUTE(SUBSTITUTE(SUBSTITUTE(SUBSTITUTE(SUBSTITUTE(WA_CDPs[[#This Row],[NAME]]," Tribal Community CDP, Washington","")," CDP, Washington","")," city, Washington","")," town, Washington","")," village, Washington","")</f>
        <v>Venersborg</v>
      </c>
      <c r="C598" t="s">
        <v>1988</v>
      </c>
      <c r="D598" t="s">
        <v>2653</v>
      </c>
    </row>
    <row r="599" spans="1:4">
      <c r="A599" t="s">
        <v>1989</v>
      </c>
      <c r="B599" t="str">
        <f>SUBSTITUTE(SUBSTITUTE(SUBSTITUTE(SUBSTITUTE(SUBSTITUTE(WA_CDPs[[#This Row],[NAME]]," Tribal Community CDP, Washington","")," CDP, Washington","")," city, Washington","")," town, Washington","")," village, Washington","")</f>
        <v>Verlot</v>
      </c>
      <c r="C599" t="s">
        <v>1990</v>
      </c>
      <c r="D599" t="s">
        <v>2654</v>
      </c>
    </row>
    <row r="600" spans="1:4">
      <c r="A600" t="s">
        <v>1991</v>
      </c>
      <c r="B600" t="str">
        <f>SUBSTITUTE(SUBSTITUTE(SUBSTITUTE(SUBSTITUTE(SUBSTITUTE(WA_CDPs[[#This Row],[NAME]]," Tribal Community CDP, Washington","")," CDP, Washington","")," city, Washington","")," town, Washington","")," village, Washington","")</f>
        <v>Waitsburg</v>
      </c>
      <c r="C600" t="s">
        <v>1992</v>
      </c>
      <c r="D600" t="s">
        <v>2655</v>
      </c>
    </row>
    <row r="601" spans="1:4">
      <c r="A601" t="s">
        <v>1993</v>
      </c>
      <c r="B601" t="str">
        <f>SUBSTITUTE(SUBSTITUTE(SUBSTITUTE(SUBSTITUTE(SUBSTITUTE(WA_CDPs[[#This Row],[NAME]]," Tribal Community CDP, Washington","")," CDP, Washington","")," city, Washington","")," town, Washington","")," village, Washington","")</f>
        <v>Walla Walla</v>
      </c>
      <c r="C601" t="s">
        <v>1994</v>
      </c>
      <c r="D601" t="s">
        <v>2656</v>
      </c>
    </row>
    <row r="602" spans="1:4">
      <c r="A602" t="s">
        <v>1995</v>
      </c>
      <c r="B602" t="str">
        <f>SUBSTITUTE(SUBSTITUTE(SUBSTITUTE(SUBSTITUTE(SUBSTITUTE(WA_CDPs[[#This Row],[NAME]]," Tribal Community CDP, Washington","")," CDP, Washington","")," city, Washington","")," town, Washington","")," village, Washington","")</f>
        <v>Walla Walla East</v>
      </c>
      <c r="C602" t="s">
        <v>1996</v>
      </c>
      <c r="D602" t="s">
        <v>2657</v>
      </c>
    </row>
    <row r="603" spans="1:4">
      <c r="A603" t="s">
        <v>1997</v>
      </c>
      <c r="B603" t="str">
        <f>SUBSTITUTE(SUBSTITUTE(SUBSTITUTE(SUBSTITUTE(SUBSTITUTE(WA_CDPs[[#This Row],[NAME]]," Tribal Community CDP, Washington","")," CDP, Washington","")," city, Washington","")," town, Washington","")," village, Washington","")</f>
        <v>Waller</v>
      </c>
      <c r="C603" t="s">
        <v>1998</v>
      </c>
      <c r="D603" t="s">
        <v>2658</v>
      </c>
    </row>
    <row r="604" spans="1:4">
      <c r="A604" t="s">
        <v>1999</v>
      </c>
      <c r="B604" t="str">
        <f>SUBSTITUTE(SUBSTITUTE(SUBSTITUTE(SUBSTITUTE(SUBSTITUTE(WA_CDPs[[#This Row],[NAME]]," Tribal Community CDP, Washington","")," CDP, Washington","")," city, Washington","")," town, Washington","")," village, Washington","")</f>
        <v>Wallula</v>
      </c>
      <c r="C604" t="s">
        <v>2000</v>
      </c>
      <c r="D604" t="s">
        <v>2659</v>
      </c>
    </row>
    <row r="605" spans="1:4">
      <c r="A605" t="s">
        <v>2001</v>
      </c>
      <c r="B605" t="str">
        <f>SUBSTITUTE(SUBSTITUTE(SUBSTITUTE(SUBSTITUTE(SUBSTITUTE(WA_CDPs[[#This Row],[NAME]]," Tribal Community CDP, Washington","")," CDP, Washington","")," city, Washington","")," town, Washington","")," village, Washington","")</f>
        <v>Wapato</v>
      </c>
      <c r="C605" t="s">
        <v>2002</v>
      </c>
      <c r="D605" t="s">
        <v>2660</v>
      </c>
    </row>
    <row r="606" spans="1:4">
      <c r="A606" t="s">
        <v>2003</v>
      </c>
      <c r="B606" t="str">
        <f>SUBSTITUTE(SUBSTITUTE(SUBSTITUTE(SUBSTITUTE(SUBSTITUTE(WA_CDPs[[#This Row],[NAME]]," Tribal Community CDP, Washington","")," CDP, Washington","")," city, Washington","")," town, Washington","")," village, Washington","")</f>
        <v>Warden</v>
      </c>
      <c r="C606" t="s">
        <v>2004</v>
      </c>
      <c r="D606" t="s">
        <v>2661</v>
      </c>
    </row>
    <row r="607" spans="1:4">
      <c r="A607" t="s">
        <v>2005</v>
      </c>
      <c r="B607" t="str">
        <f>SUBSTITUTE(SUBSTITUTE(SUBSTITUTE(SUBSTITUTE(SUBSTITUTE(WA_CDPs[[#This Row],[NAME]]," Tribal Community CDP, Washington","")," CDP, Washington","")," city, Washington","")," town, Washington","")," village, Washington","")</f>
        <v>Warm Beach</v>
      </c>
      <c r="C607" t="s">
        <v>2006</v>
      </c>
      <c r="D607" t="s">
        <v>2662</v>
      </c>
    </row>
    <row r="608" spans="1:4">
      <c r="A608" t="s">
        <v>2007</v>
      </c>
      <c r="B608" t="str">
        <f>SUBSTITUTE(SUBSTITUTE(SUBSTITUTE(SUBSTITUTE(SUBSTITUTE(WA_CDPs[[#This Row],[NAME]]," Tribal Community CDP, Washington","")," CDP, Washington","")," city, Washington","")," town, Washington","")," village, Washington","")</f>
        <v>Washougal</v>
      </c>
      <c r="C608" t="s">
        <v>2008</v>
      </c>
      <c r="D608" t="s">
        <v>2663</v>
      </c>
    </row>
    <row r="609" spans="1:4">
      <c r="A609" t="s">
        <v>2009</v>
      </c>
      <c r="B609" t="str">
        <f>SUBSTITUTE(SUBSTITUTE(SUBSTITUTE(SUBSTITUTE(SUBSTITUTE(WA_CDPs[[#This Row],[NAME]]," Tribal Community CDP, Washington","")," CDP, Washington","")," city, Washington","")," town, Washington","")," village, Washington","")</f>
        <v>Washtucna</v>
      </c>
      <c r="C609" t="s">
        <v>2010</v>
      </c>
      <c r="D609" t="s">
        <v>2664</v>
      </c>
    </row>
    <row r="610" spans="1:4">
      <c r="A610" t="s">
        <v>2011</v>
      </c>
      <c r="B610" t="str">
        <f>SUBSTITUTE(SUBSTITUTE(SUBSTITUTE(SUBSTITUTE(SUBSTITUTE(WA_CDPs[[#This Row],[NAME]]," Tribal Community CDP, Washington","")," CDP, Washington","")," city, Washington","")," town, Washington","")," village, Washington","")</f>
        <v>Waterville</v>
      </c>
      <c r="C610" t="s">
        <v>2012</v>
      </c>
      <c r="D610" t="s">
        <v>2665</v>
      </c>
    </row>
    <row r="611" spans="1:4">
      <c r="A611" t="s">
        <v>2013</v>
      </c>
      <c r="B611" t="str">
        <f>SUBSTITUTE(SUBSTITUTE(SUBSTITUTE(SUBSTITUTE(SUBSTITUTE(WA_CDPs[[#This Row],[NAME]]," Tribal Community CDP, Washington","")," CDP, Washington","")," city, Washington","")," town, Washington","")," village, Washington","")</f>
        <v>Wauna</v>
      </c>
      <c r="C611" t="s">
        <v>2014</v>
      </c>
      <c r="D611" t="s">
        <v>2666</v>
      </c>
    </row>
    <row r="612" spans="1:4">
      <c r="A612" t="s">
        <v>2015</v>
      </c>
      <c r="B612" t="str">
        <f>SUBSTITUTE(SUBSTITUTE(SUBSTITUTE(SUBSTITUTE(SUBSTITUTE(WA_CDPs[[#This Row],[NAME]]," Tribal Community CDP, Washington","")," CDP, Washington","")," city, Washington","")," town, Washington","")," village, Washington","")</f>
        <v>Waverly</v>
      </c>
      <c r="C612" t="s">
        <v>2016</v>
      </c>
      <c r="D612" t="s">
        <v>2667</v>
      </c>
    </row>
    <row r="613" spans="1:4">
      <c r="A613" t="s">
        <v>2017</v>
      </c>
      <c r="B613" t="str">
        <f>SUBSTITUTE(SUBSTITUTE(SUBSTITUTE(SUBSTITUTE(SUBSTITUTE(WA_CDPs[[#This Row],[NAME]]," Tribal Community CDP, Washington","")," CDP, Washington","")," city, Washington","")," town, Washington","")," village, Washington","")</f>
        <v>Wenatchee</v>
      </c>
      <c r="C613" t="s">
        <v>2018</v>
      </c>
      <c r="D613" t="s">
        <v>2668</v>
      </c>
    </row>
    <row r="614" spans="1:4">
      <c r="A614" t="s">
        <v>2019</v>
      </c>
      <c r="B614" t="str">
        <f>SUBSTITUTE(SUBSTITUTE(SUBSTITUTE(SUBSTITUTE(SUBSTITUTE(WA_CDPs[[#This Row],[NAME]]," Tribal Community CDP, Washington","")," CDP, Washington","")," city, Washington","")," town, Washington","")," village, Washington","")</f>
        <v>West Clarkston-Highland</v>
      </c>
      <c r="C614" t="s">
        <v>2020</v>
      </c>
      <c r="D614" t="s">
        <v>2669</v>
      </c>
    </row>
    <row r="615" spans="1:4">
      <c r="A615" t="s">
        <v>2021</v>
      </c>
      <c r="B615" t="str">
        <f>SUBSTITUTE(SUBSTITUTE(SUBSTITUTE(SUBSTITUTE(SUBSTITUTE(WA_CDPs[[#This Row],[NAME]]," Tribal Community CDP, Washington","")," CDP, Washington","")," city, Washington","")," town, Washington","")," village, Washington","")</f>
        <v>West Pasco</v>
      </c>
      <c r="C615" t="s">
        <v>2022</v>
      </c>
      <c r="D615" t="s">
        <v>2670</v>
      </c>
    </row>
    <row r="616" spans="1:4">
      <c r="A616" t="s">
        <v>2023</v>
      </c>
      <c r="B616" t="str">
        <f>SUBSTITUTE(SUBSTITUTE(SUBSTITUTE(SUBSTITUTE(SUBSTITUTE(WA_CDPs[[#This Row],[NAME]]," Tribal Community CDP, Washington","")," CDP, Washington","")," city, Washington","")," town, Washington","")," village, Washington","")</f>
        <v>Westport</v>
      </c>
      <c r="C616" t="s">
        <v>2024</v>
      </c>
      <c r="D616" t="s">
        <v>2671</v>
      </c>
    </row>
    <row r="617" spans="1:4">
      <c r="A617" t="s">
        <v>2025</v>
      </c>
      <c r="B617" t="str">
        <f>SUBSTITUTE(SUBSTITUTE(SUBSTITUTE(SUBSTITUTE(SUBSTITUTE(WA_CDPs[[#This Row],[NAME]]," Tribal Community CDP, Washington","")," CDP, Washington","")," city, Washington","")," town, Washington","")," village, Washington","")</f>
        <v>West Richland</v>
      </c>
      <c r="C617" t="s">
        <v>2026</v>
      </c>
      <c r="D617" t="s">
        <v>2672</v>
      </c>
    </row>
    <row r="618" spans="1:4">
      <c r="A618" t="s">
        <v>2027</v>
      </c>
      <c r="B618" t="str">
        <f>SUBSTITUTE(SUBSTITUTE(SUBSTITUTE(SUBSTITUTE(SUBSTITUTE(WA_CDPs[[#This Row],[NAME]]," Tribal Community CDP, Washington","")," CDP, Washington","")," city, Washington","")," town, Washington","")," village, Washington","")</f>
        <v>Wheeler</v>
      </c>
      <c r="C618" t="s">
        <v>2028</v>
      </c>
      <c r="D618" t="e">
        <v>#N/A</v>
      </c>
    </row>
    <row r="619" spans="1:4">
      <c r="A619" t="s">
        <v>2029</v>
      </c>
      <c r="B619" t="str">
        <f>SUBSTITUTE(SUBSTITUTE(SUBSTITUTE(SUBSTITUTE(SUBSTITUTE(WA_CDPs[[#This Row],[NAME]]," Tribal Community CDP, Washington","")," CDP, Washington","")," city, Washington","")," town, Washington","")," village, Washington","")</f>
        <v>Whidbey Island Station</v>
      </c>
      <c r="C619" t="s">
        <v>2030</v>
      </c>
      <c r="D619" t="s">
        <v>2673</v>
      </c>
    </row>
    <row r="620" spans="1:4">
      <c r="A620" t="s">
        <v>2031</v>
      </c>
      <c r="B620" t="str">
        <f>SUBSTITUTE(SUBSTITUTE(SUBSTITUTE(SUBSTITUTE(SUBSTITUTE(WA_CDPs[[#This Row],[NAME]]," Tribal Community CDP, Washington","")," CDP, Washington","")," city, Washington","")," town, Washington","")," village, Washington","")</f>
        <v>White Center</v>
      </c>
      <c r="C620" t="s">
        <v>2032</v>
      </c>
      <c r="D620" t="s">
        <v>2674</v>
      </c>
    </row>
    <row r="621" spans="1:4">
      <c r="A621" t="s">
        <v>2033</v>
      </c>
      <c r="B621" t="str">
        <f>SUBSTITUTE(SUBSTITUTE(SUBSTITUTE(SUBSTITUTE(SUBSTITUTE(WA_CDPs[[#This Row],[NAME]]," Tribal Community CDP, Washington","")," CDP, Washington","")," city, Washington","")," town, Washington","")," village, Washington","")</f>
        <v>White Salmon</v>
      </c>
      <c r="C621" t="s">
        <v>2034</v>
      </c>
      <c r="D621" t="s">
        <v>2675</v>
      </c>
    </row>
    <row r="622" spans="1:4">
      <c r="A622" t="s">
        <v>2035</v>
      </c>
      <c r="B622" t="str">
        <f>SUBSTITUTE(SUBSTITUTE(SUBSTITUTE(SUBSTITUTE(SUBSTITUTE(WA_CDPs[[#This Row],[NAME]]," Tribal Community CDP, Washington","")," CDP, Washington","")," city, Washington","")," town, Washington","")," village, Washington","")</f>
        <v>White Swan</v>
      </c>
      <c r="C622" t="s">
        <v>2036</v>
      </c>
      <c r="D622" t="s">
        <v>2676</v>
      </c>
    </row>
    <row r="623" spans="1:4">
      <c r="A623" t="s">
        <v>2037</v>
      </c>
      <c r="B623" t="str">
        <f>SUBSTITUTE(SUBSTITUTE(SUBSTITUTE(SUBSTITUTE(SUBSTITUTE(WA_CDPs[[#This Row],[NAME]]," Tribal Community CDP, Washington","")," CDP, Washington","")," city, Washington","")," town, Washington","")," village, Washington","")</f>
        <v>Wilbur</v>
      </c>
      <c r="C623" t="s">
        <v>2038</v>
      </c>
      <c r="D623" t="s">
        <v>2677</v>
      </c>
    </row>
    <row r="624" spans="1:4">
      <c r="A624" t="s">
        <v>2039</v>
      </c>
      <c r="B624" t="str">
        <f>SUBSTITUTE(SUBSTITUTE(SUBSTITUTE(SUBSTITUTE(SUBSTITUTE(WA_CDPs[[#This Row],[NAME]]," Tribal Community CDP, Washington","")," CDP, Washington","")," city, Washington","")," town, Washington","")," village, Washington","")</f>
        <v>Wilderness Rim</v>
      </c>
      <c r="C624" t="s">
        <v>2040</v>
      </c>
      <c r="D624" t="s">
        <v>2678</v>
      </c>
    </row>
    <row r="625" spans="1:4">
      <c r="A625" t="s">
        <v>2041</v>
      </c>
      <c r="B625" t="str">
        <f>SUBSTITUTE(SUBSTITUTE(SUBSTITUTE(SUBSTITUTE(SUBSTITUTE(WA_CDPs[[#This Row],[NAME]]," Tribal Community CDP, Washington","")," CDP, Washington","")," city, Washington","")," town, Washington","")," village, Washington","")</f>
        <v>Wilkeson</v>
      </c>
      <c r="C625" t="s">
        <v>2042</v>
      </c>
      <c r="D625" t="s">
        <v>2679</v>
      </c>
    </row>
    <row r="626" spans="1:4">
      <c r="A626" t="s">
        <v>2043</v>
      </c>
      <c r="B626" t="str">
        <f>SUBSTITUTE(SUBSTITUTE(SUBSTITUTE(SUBSTITUTE(SUBSTITUTE(WA_CDPs[[#This Row],[NAME]]," Tribal Community CDP, Washington","")," CDP, Washington","")," city, Washington","")," town, Washington","")," village, Washington","")</f>
        <v>Willapa</v>
      </c>
      <c r="C626" t="s">
        <v>2044</v>
      </c>
      <c r="D626" t="s">
        <v>2680</v>
      </c>
    </row>
    <row r="627" spans="1:4">
      <c r="A627" t="s">
        <v>2045</v>
      </c>
      <c r="B627" t="str">
        <f>SUBSTITUTE(SUBSTITUTE(SUBSTITUTE(SUBSTITUTE(SUBSTITUTE(WA_CDPs[[#This Row],[NAME]]," Tribal Community CDP, Washington","")," CDP, Washington","")," city, Washington","")," town, Washington","")," village, Washington","")</f>
        <v>Wilson Creek</v>
      </c>
      <c r="C627" t="s">
        <v>2046</v>
      </c>
      <c r="D627" t="s">
        <v>2681</v>
      </c>
    </row>
    <row r="628" spans="1:4">
      <c r="A628" t="s">
        <v>2047</v>
      </c>
      <c r="B628" t="str">
        <f>SUBSTITUTE(SUBSTITUTE(SUBSTITUTE(SUBSTITUTE(SUBSTITUTE(WA_CDPs[[#This Row],[NAME]]," Tribal Community CDP, Washington","")," CDP, Washington","")," city, Washington","")," town, Washington","")," village, Washington","")</f>
        <v>Winlock</v>
      </c>
      <c r="C628" t="s">
        <v>2048</v>
      </c>
      <c r="D628" t="s">
        <v>2682</v>
      </c>
    </row>
    <row r="629" spans="1:4">
      <c r="A629" t="s">
        <v>2049</v>
      </c>
      <c r="B629" t="str">
        <f>SUBSTITUTE(SUBSTITUTE(SUBSTITUTE(SUBSTITUTE(SUBSTITUTE(WA_CDPs[[#This Row],[NAME]]," Tribal Community CDP, Washington","")," CDP, Washington","")," city, Washington","")," town, Washington","")," village, Washington","")</f>
        <v>Winthrop</v>
      </c>
      <c r="C629" t="s">
        <v>2050</v>
      </c>
      <c r="D629" t="s">
        <v>2683</v>
      </c>
    </row>
    <row r="630" spans="1:4">
      <c r="A630" t="s">
        <v>2051</v>
      </c>
      <c r="B630" t="str">
        <f>SUBSTITUTE(SUBSTITUTE(SUBSTITUTE(SUBSTITUTE(SUBSTITUTE(WA_CDPs[[#This Row],[NAME]]," Tribal Community CDP, Washington","")," CDP, Washington","")," city, Washington","")," town, Washington","")," village, Washington","")</f>
        <v>Wishram</v>
      </c>
      <c r="C630" t="s">
        <v>2052</v>
      </c>
      <c r="D630" t="s">
        <v>2684</v>
      </c>
    </row>
    <row r="631" spans="1:4">
      <c r="A631" t="s">
        <v>2053</v>
      </c>
      <c r="B631" t="str">
        <f>SUBSTITUTE(SUBSTITUTE(SUBSTITUTE(SUBSTITUTE(SUBSTITUTE(WA_CDPs[[#This Row],[NAME]]," Tribal Community CDP, Washington","")," CDP, Washington","")," city, Washington","")," town, Washington","")," village, Washington","")</f>
        <v>Wollochet</v>
      </c>
      <c r="C631" t="s">
        <v>2054</v>
      </c>
      <c r="D631" t="s">
        <v>2685</v>
      </c>
    </row>
    <row r="632" spans="1:4">
      <c r="A632" t="s">
        <v>2055</v>
      </c>
      <c r="B632" t="str">
        <f>SUBSTITUTE(SUBSTITUTE(SUBSTITUTE(SUBSTITUTE(SUBSTITUTE(WA_CDPs[[#This Row],[NAME]]," Tribal Community CDP, Washington","")," CDP, Washington","")," city, Washington","")," town, Washington","")," village, Washington","")</f>
        <v>Woodinville</v>
      </c>
      <c r="C632" t="s">
        <v>2056</v>
      </c>
      <c r="D632" t="s">
        <v>2686</v>
      </c>
    </row>
    <row r="633" spans="1:4">
      <c r="A633" t="s">
        <v>2057</v>
      </c>
      <c r="B633" t="str">
        <f>SUBSTITUTE(SUBSTITUTE(SUBSTITUTE(SUBSTITUTE(SUBSTITUTE(WA_CDPs[[#This Row],[NAME]]," Tribal Community CDP, Washington","")," CDP, Washington","")," city, Washington","")," town, Washington","")," village, Washington","")</f>
        <v>Woodland</v>
      </c>
      <c r="C633" t="s">
        <v>2058</v>
      </c>
      <c r="D633" t="s">
        <v>2687</v>
      </c>
    </row>
    <row r="634" spans="1:4">
      <c r="A634" t="s">
        <v>2059</v>
      </c>
      <c r="B634" t="str">
        <f>SUBSTITUTE(SUBSTITUTE(SUBSTITUTE(SUBSTITUTE(SUBSTITUTE(WA_CDPs[[#This Row],[NAME]]," Tribal Community CDP, Washington","")," CDP, Washington","")," city, Washington","")," town, Washington","")," village, Washington","")</f>
        <v>Woods Creek</v>
      </c>
      <c r="C634" t="s">
        <v>2060</v>
      </c>
      <c r="D634" t="s">
        <v>2688</v>
      </c>
    </row>
    <row r="635" spans="1:4">
      <c r="A635" t="s">
        <v>2061</v>
      </c>
      <c r="B635" t="str">
        <f>SUBSTITUTE(SUBSTITUTE(SUBSTITUTE(SUBSTITUTE(SUBSTITUTE(WA_CDPs[[#This Row],[NAME]]," Tribal Community CDP, Washington","")," CDP, Washington","")," city, Washington","")," town, Washington","")," village, Washington","")</f>
        <v>Woodway</v>
      </c>
      <c r="C635" t="s">
        <v>2062</v>
      </c>
      <c r="D635" t="s">
        <v>2689</v>
      </c>
    </row>
    <row r="636" spans="1:4">
      <c r="A636" t="s">
        <v>2063</v>
      </c>
      <c r="B636" t="str">
        <f>SUBSTITUTE(SUBSTITUTE(SUBSTITUTE(SUBSTITUTE(SUBSTITUTE(WA_CDPs[[#This Row],[NAME]]," Tribal Community CDP, Washington","")," CDP, Washington","")," city, Washington","")," town, Washington","")," village, Washington","")</f>
        <v>Yacolt</v>
      </c>
      <c r="C636" t="s">
        <v>2064</v>
      </c>
      <c r="D636" t="s">
        <v>2690</v>
      </c>
    </row>
    <row r="637" spans="1:4">
      <c r="A637" t="s">
        <v>2065</v>
      </c>
      <c r="B637" t="str">
        <f>SUBSTITUTE(SUBSTITUTE(SUBSTITUTE(SUBSTITUTE(SUBSTITUTE(WA_CDPs[[#This Row],[NAME]]," Tribal Community CDP, Washington","")," CDP, Washington","")," city, Washington","")," town, Washington","")," village, Washington","")</f>
        <v>Yakima</v>
      </c>
      <c r="C637" t="s">
        <v>2066</v>
      </c>
      <c r="D637" t="s">
        <v>2691</v>
      </c>
    </row>
    <row r="638" spans="1:4">
      <c r="A638" t="s">
        <v>2067</v>
      </c>
      <c r="B638" t="str">
        <f>SUBSTITUTE(SUBSTITUTE(SUBSTITUTE(SUBSTITUTE(SUBSTITUTE(WA_CDPs[[#This Row],[NAME]]," Tribal Community CDP, Washington","")," CDP, Washington","")," city, Washington","")," town, Washington","")," village, Washington","")</f>
        <v>Yarrow Point</v>
      </c>
      <c r="C638" t="s">
        <v>2068</v>
      </c>
      <c r="D638" t="s">
        <v>2692</v>
      </c>
    </row>
    <row r="639" spans="1:4">
      <c r="A639" t="s">
        <v>2069</v>
      </c>
      <c r="B639" t="str">
        <f>SUBSTITUTE(SUBSTITUTE(SUBSTITUTE(SUBSTITUTE(SUBSTITUTE(WA_CDPs[[#This Row],[NAME]]," Tribal Community CDP, Washington","")," CDP, Washington","")," city, Washington","")," town, Washington","")," village, Washington","")</f>
        <v>Yelm</v>
      </c>
      <c r="C639" t="s">
        <v>2070</v>
      </c>
      <c r="D639" t="s">
        <v>2693</v>
      </c>
    </row>
    <row r="640" spans="1:4">
      <c r="A640" t="s">
        <v>2071</v>
      </c>
      <c r="B640" t="str">
        <f>SUBSTITUTE(SUBSTITUTE(SUBSTITUTE(SUBSTITUTE(SUBSTITUTE(WA_CDPs[[#This Row],[NAME]]," Tribal Community CDP, Washington","")," CDP, Washington","")," city, Washington","")," town, Washington","")," village, Washington","")</f>
        <v>Zillah</v>
      </c>
      <c r="C640" t="s">
        <v>2072</v>
      </c>
      <c r="D640" t="s">
        <v>2694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719</v>
      </c>
      <c r="B2" t="str">
        <f>SUBSTITUTE(WA_Counties[[#This Row],[NAME]],", Washington","")</f>
        <v>Adams County</v>
      </c>
      <c r="C2" t="s">
        <v>720</v>
      </c>
      <c r="D2" t="s">
        <v>2695</v>
      </c>
    </row>
    <row r="3" spans="1:4">
      <c r="A3" t="s">
        <v>721</v>
      </c>
      <c r="B3" t="str">
        <f>SUBSTITUTE(WA_Counties[[#This Row],[NAME]],", Washington","")</f>
        <v>Asotin County</v>
      </c>
      <c r="C3" t="s">
        <v>722</v>
      </c>
      <c r="D3" t="s">
        <v>2696</v>
      </c>
    </row>
    <row r="4" spans="1:4">
      <c r="A4" t="s">
        <v>723</v>
      </c>
      <c r="B4" t="str">
        <f>SUBSTITUTE(WA_Counties[[#This Row],[NAME]],", Washington","")</f>
        <v>Benton County</v>
      </c>
      <c r="C4" t="s">
        <v>724</v>
      </c>
      <c r="D4" t="s">
        <v>2697</v>
      </c>
    </row>
    <row r="5" spans="1:4">
      <c r="A5" t="s">
        <v>725</v>
      </c>
      <c r="B5" t="str">
        <f>SUBSTITUTE(WA_Counties[[#This Row],[NAME]],", Washington","")</f>
        <v>Chelan County</v>
      </c>
      <c r="C5" t="s">
        <v>726</v>
      </c>
      <c r="D5" t="s">
        <v>2698</v>
      </c>
    </row>
    <row r="6" spans="1:4">
      <c r="A6" t="s">
        <v>727</v>
      </c>
      <c r="B6" t="str">
        <f>SUBSTITUTE(WA_Counties[[#This Row],[NAME]],", Washington","")</f>
        <v>Clallam County</v>
      </c>
      <c r="C6" t="s">
        <v>728</v>
      </c>
      <c r="D6" t="s">
        <v>2699</v>
      </c>
    </row>
    <row r="7" spans="1:4">
      <c r="A7" t="s">
        <v>729</v>
      </c>
      <c r="B7" t="str">
        <f>SUBSTITUTE(WA_Counties[[#This Row],[NAME]],", Washington","")</f>
        <v>Clark County</v>
      </c>
      <c r="C7" t="s">
        <v>730</v>
      </c>
      <c r="D7" t="s">
        <v>2700</v>
      </c>
    </row>
    <row r="8" spans="1:4">
      <c r="A8" t="s">
        <v>731</v>
      </c>
      <c r="B8" t="str">
        <f>SUBSTITUTE(WA_Counties[[#This Row],[NAME]],", Washington","")</f>
        <v>Columbia County</v>
      </c>
      <c r="C8" t="s">
        <v>732</v>
      </c>
      <c r="D8" t="s">
        <v>2701</v>
      </c>
    </row>
    <row r="9" spans="1:4">
      <c r="A9" t="s">
        <v>733</v>
      </c>
      <c r="B9" t="str">
        <f>SUBSTITUTE(WA_Counties[[#This Row],[NAME]],", Washington","")</f>
        <v>Cowlitz County</v>
      </c>
      <c r="C9" t="s">
        <v>734</v>
      </c>
      <c r="D9" t="s">
        <v>2702</v>
      </c>
    </row>
    <row r="10" spans="1:4">
      <c r="A10" t="s">
        <v>735</v>
      </c>
      <c r="B10" t="str">
        <f>SUBSTITUTE(WA_Counties[[#This Row],[NAME]],", Washington","")</f>
        <v>Douglas County</v>
      </c>
      <c r="C10" t="s">
        <v>736</v>
      </c>
      <c r="D10" t="s">
        <v>2703</v>
      </c>
    </row>
    <row r="11" spans="1:4">
      <c r="A11" t="s">
        <v>737</v>
      </c>
      <c r="B11" t="str">
        <f>SUBSTITUTE(WA_Counties[[#This Row],[NAME]],", Washington","")</f>
        <v>Ferry County</v>
      </c>
      <c r="C11" t="s">
        <v>738</v>
      </c>
      <c r="D11" t="s">
        <v>2704</v>
      </c>
    </row>
    <row r="12" spans="1:4">
      <c r="A12" t="s">
        <v>739</v>
      </c>
      <c r="B12" t="str">
        <f>SUBSTITUTE(WA_Counties[[#This Row],[NAME]],", Washington","")</f>
        <v>Franklin County</v>
      </c>
      <c r="C12" t="s">
        <v>740</v>
      </c>
      <c r="D12" t="s">
        <v>2705</v>
      </c>
    </row>
    <row r="13" spans="1:4">
      <c r="A13" t="s">
        <v>741</v>
      </c>
      <c r="B13" t="str">
        <f>SUBSTITUTE(WA_Counties[[#This Row],[NAME]],", Washington","")</f>
        <v>Garfield County</v>
      </c>
      <c r="C13" t="s">
        <v>742</v>
      </c>
      <c r="D13" t="s">
        <v>2706</v>
      </c>
    </row>
    <row r="14" spans="1:4">
      <c r="A14" t="s">
        <v>743</v>
      </c>
      <c r="B14" t="str">
        <f>SUBSTITUTE(WA_Counties[[#This Row],[NAME]],", Washington","")</f>
        <v>Grant County</v>
      </c>
      <c r="C14" t="s">
        <v>744</v>
      </c>
      <c r="D14" t="s">
        <v>2707</v>
      </c>
    </row>
    <row r="15" spans="1:4">
      <c r="A15" t="s">
        <v>745</v>
      </c>
      <c r="B15" t="str">
        <f>SUBSTITUTE(WA_Counties[[#This Row],[NAME]],", Washington","")</f>
        <v>Grays Harbor County</v>
      </c>
      <c r="C15" t="s">
        <v>746</v>
      </c>
      <c r="D15" t="s">
        <v>2708</v>
      </c>
    </row>
    <row r="16" spans="1:4">
      <c r="A16" t="s">
        <v>747</v>
      </c>
      <c r="B16" t="str">
        <f>SUBSTITUTE(WA_Counties[[#This Row],[NAME]],", Washington","")</f>
        <v>Island County</v>
      </c>
      <c r="C16" t="s">
        <v>748</v>
      </c>
      <c r="D16" t="s">
        <v>2709</v>
      </c>
    </row>
    <row r="17" spans="1:4">
      <c r="A17" t="s">
        <v>749</v>
      </c>
      <c r="B17" t="str">
        <f>SUBSTITUTE(WA_Counties[[#This Row],[NAME]],", Washington","")</f>
        <v>Jefferson County</v>
      </c>
      <c r="C17" t="s">
        <v>750</v>
      </c>
      <c r="D17" t="s">
        <v>2710</v>
      </c>
    </row>
    <row r="18" spans="1:4">
      <c r="A18" t="s">
        <v>8</v>
      </c>
      <c r="B18" t="str">
        <f>SUBSTITUTE(WA_Counties[[#This Row],[NAME]],", Washington","")</f>
        <v>King County</v>
      </c>
      <c r="C18" t="s">
        <v>751</v>
      </c>
      <c r="D18" t="s">
        <v>2711</v>
      </c>
    </row>
    <row r="19" spans="1:4">
      <c r="A19" t="s">
        <v>752</v>
      </c>
      <c r="B19" t="str">
        <f>SUBSTITUTE(WA_Counties[[#This Row],[NAME]],", Washington","")</f>
        <v>Kitsap County</v>
      </c>
      <c r="C19" t="s">
        <v>753</v>
      </c>
      <c r="D19" t="s">
        <v>2712</v>
      </c>
    </row>
    <row r="20" spans="1:4">
      <c r="A20" t="s">
        <v>754</v>
      </c>
      <c r="B20" t="str">
        <f>SUBSTITUTE(WA_Counties[[#This Row],[NAME]],", Washington","")</f>
        <v>Kittitas County</v>
      </c>
      <c r="C20" t="s">
        <v>755</v>
      </c>
      <c r="D20" t="s">
        <v>2713</v>
      </c>
    </row>
    <row r="21" spans="1:4">
      <c r="A21" t="s">
        <v>756</v>
      </c>
      <c r="B21" t="str">
        <f>SUBSTITUTE(WA_Counties[[#This Row],[NAME]],", Washington","")</f>
        <v>Klickitat County</v>
      </c>
      <c r="C21" t="s">
        <v>757</v>
      </c>
      <c r="D21" t="s">
        <v>2714</v>
      </c>
    </row>
    <row r="22" spans="1:4">
      <c r="A22" t="s">
        <v>758</v>
      </c>
      <c r="B22" t="str">
        <f>SUBSTITUTE(WA_Counties[[#This Row],[NAME]],", Washington","")</f>
        <v>Lewis County</v>
      </c>
      <c r="C22" t="s">
        <v>759</v>
      </c>
      <c r="D22" t="s">
        <v>2715</v>
      </c>
    </row>
    <row r="23" spans="1:4">
      <c r="A23" t="s">
        <v>760</v>
      </c>
      <c r="B23" t="str">
        <f>SUBSTITUTE(WA_Counties[[#This Row],[NAME]],", Washington","")</f>
        <v>Lincoln County</v>
      </c>
      <c r="C23" t="s">
        <v>761</v>
      </c>
      <c r="D23" t="s">
        <v>2716</v>
      </c>
    </row>
    <row r="24" spans="1:4">
      <c r="A24" t="s">
        <v>762</v>
      </c>
      <c r="B24" t="str">
        <f>SUBSTITUTE(WA_Counties[[#This Row],[NAME]],", Washington","")</f>
        <v>Mason County</v>
      </c>
      <c r="C24" t="s">
        <v>763</v>
      </c>
      <c r="D24" t="s">
        <v>2717</v>
      </c>
    </row>
    <row r="25" spans="1:4">
      <c r="A25" t="s">
        <v>764</v>
      </c>
      <c r="B25" t="str">
        <f>SUBSTITUTE(WA_Counties[[#This Row],[NAME]],", Washington","")</f>
        <v>Okanogan County</v>
      </c>
      <c r="C25" t="s">
        <v>765</v>
      </c>
      <c r="D25" t="s">
        <v>2718</v>
      </c>
    </row>
    <row r="26" spans="1:4">
      <c r="A26" t="s">
        <v>766</v>
      </c>
      <c r="B26" t="str">
        <f>SUBSTITUTE(WA_Counties[[#This Row],[NAME]],", Washington","")</f>
        <v>Pacific County</v>
      </c>
      <c r="C26" t="s">
        <v>767</v>
      </c>
      <c r="D26" t="s">
        <v>2719</v>
      </c>
    </row>
    <row r="27" spans="1:4">
      <c r="A27" t="s">
        <v>768</v>
      </c>
      <c r="B27" t="str">
        <f>SUBSTITUTE(WA_Counties[[#This Row],[NAME]],", Washington","")</f>
        <v>Pend Oreille County</v>
      </c>
      <c r="C27" t="s">
        <v>769</v>
      </c>
      <c r="D27" t="s">
        <v>2720</v>
      </c>
    </row>
    <row r="28" spans="1:4">
      <c r="A28" t="s">
        <v>770</v>
      </c>
      <c r="B28" t="str">
        <f>SUBSTITUTE(WA_Counties[[#This Row],[NAME]],", Washington","")</f>
        <v>Pierce County</v>
      </c>
      <c r="C28" t="s">
        <v>771</v>
      </c>
      <c r="D28" t="s">
        <v>2721</v>
      </c>
    </row>
    <row r="29" spans="1:4">
      <c r="A29" t="s">
        <v>772</v>
      </c>
      <c r="B29" t="str">
        <f>SUBSTITUTE(WA_Counties[[#This Row],[NAME]],", Washington","")</f>
        <v>San Juan County</v>
      </c>
      <c r="C29" t="s">
        <v>773</v>
      </c>
      <c r="D29" t="s">
        <v>2722</v>
      </c>
    </row>
    <row r="30" spans="1:4">
      <c r="A30" t="s">
        <v>774</v>
      </c>
      <c r="B30" t="str">
        <f>SUBSTITUTE(WA_Counties[[#This Row],[NAME]],", Washington","")</f>
        <v>Skagit County</v>
      </c>
      <c r="C30" t="s">
        <v>775</v>
      </c>
      <c r="D30" t="s">
        <v>2723</v>
      </c>
    </row>
    <row r="31" spans="1:4">
      <c r="A31" t="s">
        <v>776</v>
      </c>
      <c r="B31" t="str">
        <f>SUBSTITUTE(WA_Counties[[#This Row],[NAME]],", Washington","")</f>
        <v>Skamania County</v>
      </c>
      <c r="C31" t="s">
        <v>777</v>
      </c>
      <c r="D31" t="s">
        <v>2724</v>
      </c>
    </row>
    <row r="32" spans="1:4">
      <c r="A32" t="s">
        <v>778</v>
      </c>
      <c r="B32" t="str">
        <f>SUBSTITUTE(WA_Counties[[#This Row],[NAME]],", Washington","")</f>
        <v>Snohomish County</v>
      </c>
      <c r="C32" t="s">
        <v>779</v>
      </c>
      <c r="D32" t="s">
        <v>2725</v>
      </c>
    </row>
    <row r="33" spans="1:4">
      <c r="A33" t="s">
        <v>780</v>
      </c>
      <c r="B33" t="str">
        <f>SUBSTITUTE(WA_Counties[[#This Row],[NAME]],", Washington","")</f>
        <v>Spokane County</v>
      </c>
      <c r="C33" t="s">
        <v>781</v>
      </c>
      <c r="D33" t="s">
        <v>2726</v>
      </c>
    </row>
    <row r="34" spans="1:4">
      <c r="A34" t="s">
        <v>782</v>
      </c>
      <c r="B34" t="str">
        <f>SUBSTITUTE(WA_Counties[[#This Row],[NAME]],", Washington","")</f>
        <v>Stevens County</v>
      </c>
      <c r="C34" t="s">
        <v>783</v>
      </c>
      <c r="D34" t="s">
        <v>2727</v>
      </c>
    </row>
    <row r="35" spans="1:4">
      <c r="A35" t="s">
        <v>784</v>
      </c>
      <c r="B35" t="str">
        <f>SUBSTITUTE(WA_Counties[[#This Row],[NAME]],", Washington","")</f>
        <v>Thurston County</v>
      </c>
      <c r="C35" t="s">
        <v>785</v>
      </c>
      <c r="D35" t="s">
        <v>2728</v>
      </c>
    </row>
    <row r="36" spans="1:4">
      <c r="A36" t="s">
        <v>786</v>
      </c>
      <c r="B36" t="str">
        <f>SUBSTITUTE(WA_Counties[[#This Row],[NAME]],", Washington","")</f>
        <v>Wahkiakum County</v>
      </c>
      <c r="C36" t="s">
        <v>787</v>
      </c>
      <c r="D36" t="s">
        <v>2729</v>
      </c>
    </row>
    <row r="37" spans="1:4">
      <c r="A37" t="s">
        <v>788</v>
      </c>
      <c r="B37" t="str">
        <f>SUBSTITUTE(WA_Counties[[#This Row],[NAME]],", Washington","")</f>
        <v>Walla Walla County</v>
      </c>
      <c r="C37" t="s">
        <v>789</v>
      </c>
      <c r="D37" t="s">
        <v>2730</v>
      </c>
    </row>
    <row r="38" spans="1:4">
      <c r="A38" t="s">
        <v>790</v>
      </c>
      <c r="B38" t="str">
        <f>SUBSTITUTE(WA_Counties[[#This Row],[NAME]],", Washington","")</f>
        <v>Whatcom County</v>
      </c>
      <c r="C38" t="s">
        <v>791</v>
      </c>
      <c r="D38" t="s">
        <v>2731</v>
      </c>
    </row>
    <row r="39" spans="1:4">
      <c r="A39" t="s">
        <v>792</v>
      </c>
      <c r="B39" t="str">
        <f>SUBSTITUTE(WA_Counties[[#This Row],[NAME]],", Washington","")</f>
        <v>Whitman County</v>
      </c>
      <c r="C39" t="s">
        <v>793</v>
      </c>
      <c r="D39" t="s">
        <v>2732</v>
      </c>
    </row>
    <row r="40" spans="1:4">
      <c r="A40" t="s">
        <v>794</v>
      </c>
      <c r="B40" t="str">
        <f>SUBSTITUTE(WA_Counties[[#This Row],[NAME]],", Washington","")</f>
        <v>Yakima County</v>
      </c>
      <c r="C40" t="s">
        <v>795</v>
      </c>
      <c r="D40" t="s">
        <v>2733</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election activeCell="G44" sqref="G44"/>
    </sheetView>
  </sheetViews>
  <sheetFormatPr defaultColWidth="9" defaultRowHeight="14.25"/>
  <cols>
    <col min="1" max="1" width="81.125" style="7" customWidth="1"/>
    <col min="2" max="3" width="11.125" style="7" customWidth="1"/>
    <col min="4" max="16384" width="9" style="7"/>
  </cols>
  <sheetData>
    <row r="2" spans="1:1">
      <c r="A2" s="22" t="s">
        <v>2741</v>
      </c>
    </row>
    <row r="3" spans="1:1">
      <c r="A3" s="23" t="s">
        <v>2742</v>
      </c>
    </row>
    <row r="4" spans="1:1">
      <c r="A4" s="23" t="s">
        <v>2743</v>
      </c>
    </row>
    <row r="5" spans="1:1">
      <c r="A5" s="23" t="s">
        <v>2744</v>
      </c>
    </row>
    <row r="7" spans="1:1">
      <c r="A7" s="24" t="s">
        <v>2745</v>
      </c>
    </row>
    <row r="8" spans="1:1">
      <c r="A8" s="11" t="s">
        <v>2746</v>
      </c>
    </row>
    <row r="9" spans="1:1">
      <c r="A9" s="11" t="s">
        <v>2747</v>
      </c>
    </row>
    <row r="10" spans="1:1">
      <c r="A10" s="11" t="s">
        <v>2748</v>
      </c>
    </row>
    <row r="11" spans="1:1">
      <c r="A11" s="11" t="s">
        <v>2749</v>
      </c>
    </row>
    <row r="12" spans="1:1">
      <c r="A12" s="11" t="s">
        <v>2750</v>
      </c>
    </row>
    <row r="14" spans="1:1">
      <c r="A14" s="22" t="s">
        <v>2751</v>
      </c>
    </row>
    <row r="15" spans="1:1">
      <c r="A15" s="20" t="s">
        <v>2752</v>
      </c>
    </row>
    <row r="16" spans="1:1">
      <c r="A16" s="20" t="s">
        <v>2753</v>
      </c>
    </row>
    <row r="17" spans="1:1">
      <c r="A17" s="20" t="s">
        <v>2754</v>
      </c>
    </row>
    <row r="19" spans="1:1">
      <c r="A19" s="22" t="s">
        <v>2755</v>
      </c>
    </row>
    <row r="20" spans="1:1">
      <c r="A20" s="21" t="s">
        <v>2756</v>
      </c>
    </row>
    <row r="21" spans="1:1">
      <c r="A21" s="21" t="s">
        <v>2757</v>
      </c>
    </row>
    <row r="22" spans="1:1">
      <c r="A22" s="21" t="s">
        <v>2758</v>
      </c>
    </row>
    <row r="24" spans="1:1">
      <c r="A24" s="22" t="s">
        <v>2759</v>
      </c>
    </row>
    <row r="25" spans="1:1">
      <c r="A25" s="25" t="s">
        <v>2760</v>
      </c>
    </row>
    <row r="26" spans="1:1">
      <c r="A26" s="25" t="s">
        <v>2761</v>
      </c>
    </row>
    <row r="27" spans="1:1">
      <c r="A27" s="25" t="s">
        <v>2762</v>
      </c>
    </row>
    <row r="28" spans="1:1">
      <c r="A28" s="25" t="s">
        <v>2763</v>
      </c>
    </row>
    <row r="30" spans="1:1">
      <c r="A30" s="22" t="s">
        <v>2764</v>
      </c>
    </row>
    <row r="31" spans="1:1">
      <c r="A31" s="25" t="s">
        <v>2765</v>
      </c>
    </row>
    <row r="32" spans="1:1">
      <c r="A32" s="25" t="s">
        <v>2762</v>
      </c>
    </row>
    <row r="33" spans="1:1">
      <c r="A33" s="25" t="s">
        <v>2766</v>
      </c>
    </row>
    <row r="34" spans="1:1">
      <c r="A34" s="25" t="s">
        <v>2767</v>
      </c>
    </row>
    <row r="36" spans="1:1">
      <c r="A36" s="22" t="s">
        <v>2768</v>
      </c>
    </row>
    <row r="37" spans="1:1">
      <c r="A37" s="25" t="s">
        <v>2760</v>
      </c>
    </row>
    <row r="38" spans="1:1">
      <c r="A38" s="25" t="s">
        <v>2761</v>
      </c>
    </row>
    <row r="39" spans="1:1">
      <c r="A39" s="25" t="s">
        <v>2762</v>
      </c>
    </row>
    <row r="40" spans="1:1">
      <c r="A40" s="25" t="s">
        <v>2769</v>
      </c>
    </row>
    <row r="41" spans="1:1">
      <c r="A41" s="25" t="s">
        <v>2770</v>
      </c>
    </row>
    <row r="43" spans="1:1">
      <c r="A43" s="18" t="s">
        <v>2771</v>
      </c>
    </row>
    <row r="44" spans="1:1">
      <c r="A44" s="25" t="s">
        <v>2772</v>
      </c>
    </row>
    <row r="45" spans="1:1">
      <c r="A45" s="25" t="s">
        <v>2773</v>
      </c>
    </row>
    <row r="46" spans="1:1">
      <c r="A46" s="25" t="s">
        <v>2774</v>
      </c>
    </row>
    <row r="47" spans="1:1">
      <c r="A47" s="25" t="s">
        <v>2775</v>
      </c>
    </row>
    <row r="48" spans="1:1">
      <c r="A48" s="25" t="s">
        <v>2776</v>
      </c>
    </row>
    <row r="49" spans="1:1">
      <c r="A49" s="25" t="s">
        <v>2777</v>
      </c>
    </row>
    <row r="50" spans="1:1">
      <c r="A50" s="25" t="s">
        <v>2778</v>
      </c>
    </row>
    <row r="51" spans="1:1">
      <c r="A51" s="25" t="s">
        <v>2779</v>
      </c>
    </row>
    <row r="52" spans="1:1">
      <c r="A52" s="25" t="s">
        <v>2780</v>
      </c>
    </row>
    <row r="53" spans="1:1">
      <c r="A53" s="25" t="s">
        <v>2781</v>
      </c>
    </row>
    <row r="54" spans="1:1">
      <c r="A54" s="25" t="s">
        <v>2782</v>
      </c>
    </row>
    <row r="55" spans="1:1">
      <c r="A55" s="25" t="s">
        <v>2783</v>
      </c>
    </row>
    <row r="56" spans="1:1">
      <c r="A56" s="25" t="s">
        <v>2784</v>
      </c>
    </row>
    <row r="58" spans="1:1">
      <c r="A58" s="22" t="s">
        <v>2785</v>
      </c>
    </row>
    <row r="59" spans="1:1">
      <c r="A59" s="23" t="s">
        <v>2786</v>
      </c>
    </row>
    <row r="60" spans="1:1">
      <c r="A60" s="23" t="s">
        <v>2787</v>
      </c>
    </row>
    <row r="62" spans="1:1">
      <c r="A62" s="22" t="s">
        <v>2788</v>
      </c>
    </row>
    <row r="63" spans="1:1">
      <c r="A63" s="23" t="s">
        <v>2789</v>
      </c>
    </row>
    <row r="64" spans="1:1">
      <c r="A64" s="23" t="s">
        <v>2790</v>
      </c>
    </row>
    <row r="65" spans="1:1">
      <c r="A65" s="23" t="s">
        <v>2791</v>
      </c>
    </row>
    <row r="67" spans="1:1">
      <c r="A67" s="22" t="s">
        <v>2792</v>
      </c>
    </row>
    <row r="68" spans="1:1">
      <c r="A68" s="20" t="s">
        <v>2793</v>
      </c>
    </row>
    <row r="69" spans="1:1">
      <c r="A69" s="20" t="s">
        <v>2794</v>
      </c>
    </row>
    <row r="70" spans="1:1">
      <c r="A70" s="20" t="s">
        <v>2795</v>
      </c>
    </row>
    <row r="71" spans="1:1">
      <c r="A71" s="23" t="s">
        <v>2796</v>
      </c>
    </row>
    <row r="72" spans="1:1">
      <c r="A72" s="23" t="s">
        <v>2797</v>
      </c>
    </row>
    <row r="74" spans="1:1">
      <c r="A74" s="22" t="s">
        <v>2798</v>
      </c>
    </row>
    <row r="75" spans="1:1">
      <c r="A75" s="23" t="s">
        <v>2799</v>
      </c>
    </row>
    <row r="76" spans="1:1">
      <c r="A76" s="23" t="s">
        <v>2800</v>
      </c>
    </row>
    <row r="77" spans="1:1">
      <c r="A77" s="23" t="s">
        <v>2801</v>
      </c>
    </row>
    <row r="79" spans="1:1">
      <c r="A79" s="22" t="s">
        <v>2802</v>
      </c>
    </row>
    <row r="80" spans="1:1">
      <c r="A80" s="23" t="s">
        <v>2799</v>
      </c>
    </row>
    <row r="81" spans="1:1">
      <c r="A81" s="23" t="s">
        <v>2800</v>
      </c>
    </row>
    <row r="82" spans="1:1">
      <c r="A82" s="23" t="s">
        <v>2801</v>
      </c>
    </row>
    <row r="83" spans="1:1">
      <c r="A83" s="23" t="s">
        <v>2803</v>
      </c>
    </row>
    <row r="85" spans="1:1">
      <c r="A85" s="22" t="s">
        <v>2804</v>
      </c>
    </row>
    <row r="86" spans="1:1">
      <c r="A86" s="23" t="s">
        <v>2805</v>
      </c>
    </row>
    <row r="87" spans="1:1" ht="25.5">
      <c r="A87" s="23" t="s">
        <v>2806</v>
      </c>
    </row>
    <row r="88" spans="1:1">
      <c r="A88" s="23"/>
    </row>
    <row r="89" spans="1:1">
      <c r="A89" s="22" t="s">
        <v>2807</v>
      </c>
    </row>
    <row r="90" spans="1:1">
      <c r="A90" s="23" t="s">
        <v>2805</v>
      </c>
    </row>
    <row r="91" spans="1:1">
      <c r="A91" s="23" t="s">
        <v>2808</v>
      </c>
    </row>
    <row r="92" spans="1:1">
      <c r="A92" s="23" t="s">
        <v>2809</v>
      </c>
    </row>
    <row r="94" spans="1:1">
      <c r="A94" s="22" t="s">
        <v>2810</v>
      </c>
    </row>
    <row r="95" spans="1:1">
      <c r="A95" s="20" t="s">
        <v>2811</v>
      </c>
    </row>
    <row r="96" spans="1:1">
      <c r="A96" s="20" t="s">
        <v>2812</v>
      </c>
    </row>
    <row r="97" spans="1:1">
      <c r="A97" s="20" t="s">
        <v>2813</v>
      </c>
    </row>
    <row r="98" spans="1:1">
      <c r="A98" s="20" t="s">
        <v>2814</v>
      </c>
    </row>
    <row r="99" spans="1:1">
      <c r="A99" s="20" t="s">
        <v>2815</v>
      </c>
    </row>
    <row r="100" spans="1:1">
      <c r="A100" s="23" t="s">
        <v>2809</v>
      </c>
    </row>
    <row r="101" spans="1:1">
      <c r="A101" s="25" t="s">
        <v>2816</v>
      </c>
    </row>
    <row r="103" spans="1:1">
      <c r="A103" s="22" t="s">
        <v>2817</v>
      </c>
    </row>
    <row r="104" spans="1:1">
      <c r="A104" s="23" t="s">
        <v>2818</v>
      </c>
    </row>
    <row r="105" spans="1:1">
      <c r="A105" s="23" t="s">
        <v>2819</v>
      </c>
    </row>
    <row r="106" spans="1:1">
      <c r="A106" s="23" t="s">
        <v>2820</v>
      </c>
    </row>
    <row r="107" spans="1:1">
      <c r="A107" s="23"/>
    </row>
    <row r="108" spans="1:1">
      <c r="A108" s="22" t="s">
        <v>2821</v>
      </c>
    </row>
    <row r="109" spans="1:1">
      <c r="A109" s="23" t="s">
        <v>2822</v>
      </c>
    </row>
    <row r="110" spans="1:1">
      <c r="A110" s="21" t="s">
        <v>2823</v>
      </c>
    </row>
    <row r="111" spans="1:1">
      <c r="A111" s="21" t="s">
        <v>2824</v>
      </c>
    </row>
    <row r="112" spans="1:1">
      <c r="A112" s="21" t="s">
        <v>2825</v>
      </c>
    </row>
    <row r="113" spans="1:1">
      <c r="A113" s="23"/>
    </row>
    <row r="114" spans="1:1">
      <c r="A114" s="22" t="s">
        <v>2826</v>
      </c>
    </row>
    <row r="115" spans="1:1">
      <c r="A115" s="23" t="s">
        <v>2827</v>
      </c>
    </row>
    <row r="116" spans="1:1">
      <c r="A116" s="21" t="s">
        <v>2828</v>
      </c>
    </row>
    <row r="118" spans="1:1">
      <c r="A118" s="22" t="s">
        <v>2829</v>
      </c>
    </row>
    <row r="119" spans="1:1">
      <c r="A119" s="20" t="s">
        <v>2735</v>
      </c>
    </row>
    <row r="120" spans="1:1">
      <c r="A120" s="20" t="s">
        <v>2736</v>
      </c>
    </row>
    <row r="121" spans="1:1">
      <c r="A121" s="20" t="s">
        <v>2737</v>
      </c>
    </row>
    <row r="122" spans="1:1">
      <c r="A122" s="20" t="s">
        <v>2738</v>
      </c>
    </row>
    <row r="123" spans="1:1">
      <c r="A123" s="20" t="s">
        <v>2739</v>
      </c>
    </row>
    <row r="124" spans="1:1">
      <c r="A124" s="20" t="s">
        <v>2740</v>
      </c>
    </row>
    <row r="126" spans="1:1">
      <c r="A126" s="22" t="s">
        <v>2830</v>
      </c>
    </row>
    <row r="127" spans="1:1">
      <c r="A127" s="20" t="s">
        <v>2735</v>
      </c>
    </row>
    <row r="128" spans="1:1">
      <c r="A128" s="20" t="s">
        <v>2736</v>
      </c>
    </row>
    <row r="129" spans="1:1">
      <c r="A129" s="20" t="s">
        <v>2737</v>
      </c>
    </row>
    <row r="130" spans="1:1">
      <c r="A130" s="20" t="s">
        <v>2738</v>
      </c>
    </row>
    <row r="131" spans="1:1">
      <c r="A131" s="20" t="s">
        <v>2739</v>
      </c>
    </row>
    <row r="132" spans="1:1">
      <c r="A132" s="20" t="s">
        <v>2740</v>
      </c>
    </row>
    <row r="133" spans="1:1">
      <c r="A133" s="20" t="s">
        <v>2831</v>
      </c>
    </row>
    <row r="135" spans="1:1">
      <c r="A135" s="22" t="s">
        <v>2832</v>
      </c>
    </row>
    <row r="136" spans="1:1">
      <c r="A136" s="20" t="s">
        <v>2833</v>
      </c>
    </row>
    <row r="137" spans="1:1">
      <c r="A137" s="20" t="s">
        <v>2834</v>
      </c>
    </row>
    <row r="138" spans="1:1">
      <c r="A138" s="20" t="s">
        <v>2835</v>
      </c>
    </row>
    <row r="139" spans="1:1">
      <c r="A139" s="20" t="s">
        <v>2836</v>
      </c>
    </row>
    <row r="141" spans="1:1">
      <c r="A141" s="22" t="s">
        <v>2837</v>
      </c>
    </row>
    <row r="142" spans="1:1">
      <c r="A142" s="23" t="s">
        <v>2838</v>
      </c>
    </row>
    <row r="143" spans="1:1" ht="25.5">
      <c r="A143" s="23" t="s">
        <v>2839</v>
      </c>
    </row>
    <row r="145" spans="1:1">
      <c r="A145" s="26" t="s">
        <v>2840</v>
      </c>
    </row>
    <row r="146" spans="1:1">
      <c r="A146" s="23" t="s">
        <v>2811</v>
      </c>
    </row>
    <row r="147" spans="1:1">
      <c r="A147" s="23" t="s">
        <v>2841</v>
      </c>
    </row>
    <row r="149" spans="1:1">
      <c r="A149" s="22" t="s">
        <v>2842</v>
      </c>
    </row>
    <row r="150" spans="1:1">
      <c r="A150" s="27" t="s">
        <v>203</v>
      </c>
    </row>
    <row r="151" spans="1:1">
      <c r="A151" s="27" t="s">
        <v>243</v>
      </c>
    </row>
    <row r="153" spans="1:1">
      <c r="A153" s="24" t="s">
        <v>2843</v>
      </c>
    </row>
    <row r="154" spans="1:1">
      <c r="A154" s="25" t="s">
        <v>2844</v>
      </c>
    </row>
    <row r="155" spans="1:1">
      <c r="A155" s="23" t="s">
        <v>2845</v>
      </c>
    </row>
    <row r="156" spans="1:1">
      <c r="A156" s="27" t="s">
        <v>2846</v>
      </c>
    </row>
    <row r="157" spans="1:1">
      <c r="A157" s="27" t="s">
        <v>2847</v>
      </c>
    </row>
    <row r="159" spans="1:1">
      <c r="A159" s="24" t="s">
        <v>2848</v>
      </c>
    </row>
    <row r="160" spans="1:1">
      <c r="A160" s="20" t="s">
        <v>2849</v>
      </c>
    </row>
    <row r="161" spans="1:1">
      <c r="A161" s="20" t="s">
        <v>2850</v>
      </c>
    </row>
    <row r="162" spans="1:1">
      <c r="A162" s="20" t="s">
        <v>2851</v>
      </c>
    </row>
    <row r="164" spans="1:1">
      <c r="A164" s="24" t="s">
        <v>2852</v>
      </c>
    </row>
    <row r="165" spans="1:1">
      <c r="A165" s="23" t="s">
        <v>2853</v>
      </c>
    </row>
    <row r="166" spans="1:1">
      <c r="A166" s="23" t="s">
        <v>2854</v>
      </c>
    </row>
    <row r="167" spans="1:1">
      <c r="A167" s="23" t="s">
        <v>2855</v>
      </c>
    </row>
    <row r="168" spans="1:1">
      <c r="A168" s="23" t="s">
        <v>2856</v>
      </c>
    </row>
    <row r="169" spans="1:1">
      <c r="A169" s="23" t="s">
        <v>2857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election activeCell="G44" sqref="G44"/>
    </sheetView>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I67" sqref="I6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5</v>
      </c>
      <c r="C2" s="4"/>
      <c r="D2" s="4"/>
      <c r="E2" s="4"/>
      <c r="F2" s="4"/>
      <c r="G2" s="4"/>
      <c r="H2" s="4"/>
      <c r="I2" s="4"/>
      <c r="J2" s="4"/>
    </row>
    <row r="3" spans="2:10" ht="15" thickTop="1"/>
    <row r="6" spans="2:10" ht="20.25">
      <c r="B6" s="9" t="s">
        <v>6</v>
      </c>
      <c r="C6" s="48" t="s">
        <v>1101</v>
      </c>
    </row>
    <row r="7" spans="2:10" ht="20.25">
      <c r="B7" s="9"/>
      <c r="C7" s="48" t="s">
        <v>8</v>
      </c>
    </row>
    <row r="8" spans="2:10" ht="20.25">
      <c r="B8" s="8" t="s">
        <v>9</v>
      </c>
      <c r="C8" s="45" t="str">
        <f>IFERROR(INDEX(GEOID[GEO_ID],MATCH(City,GEOID[NAME],0)),"(not found)")</f>
        <v>1600000US5317635</v>
      </c>
    </row>
    <row r="9" spans="2:10" ht="20.25">
      <c r="B9" s="8"/>
      <c r="C9" s="45" t="str">
        <f>IFERROR(INDEX(GEOID[GEO_ID],MATCH(County,GEOID[NAME],0)),"(not found)")</f>
        <v>0500000US53033</v>
      </c>
    </row>
    <row r="11" spans="2:10" ht="20.25">
      <c r="B11" s="8" t="s">
        <v>10</v>
      </c>
      <c r="C11" s="49" t="str">
        <f>IFERROR(INDEX(WA_CDPs[GEO_ID_CHAS],MATCH(City,WA_CDPs[NAME],0)),"(not found)")</f>
        <v>16000US5317635</v>
      </c>
    </row>
    <row r="12" spans="2:10" ht="20.25">
      <c r="B12" s="8"/>
      <c r="C12" s="49" t="str">
        <f>IFERROR(INDEX(WA_Counties[GEO_ID_CHAS],MATCH(County,WA_Counties[NAME],0)),"(not found)")</f>
        <v>05000US53033</v>
      </c>
    </row>
    <row r="14" spans="2:10" ht="20.25">
      <c r="B14" s="8" t="s">
        <v>11</v>
      </c>
      <c r="C14" s="49" t="str">
        <f>SUBSTITUTE(SUBSTITUTE(SUBSTITUTE(City, " city, Washington", ""), " town, Washington", ""), " CDP, Washington", "")</f>
        <v>Des Moines</v>
      </c>
    </row>
    <row r="15" spans="2:10" ht="20.25">
      <c r="B15" s="8"/>
      <c r="C15" s="49" t="str">
        <f>SUBSTITUTE(County,", Washington","")</f>
        <v>King County</v>
      </c>
    </row>
    <row r="17" spans="2:10" ht="20.25">
      <c r="B17" s="8" t="s">
        <v>12</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13</v>
      </c>
      <c r="C27" s="62"/>
      <c r="D27" s="62"/>
      <c r="E27" s="62"/>
      <c r="F27" s="62"/>
      <c r="G27" s="62"/>
      <c r="H27" s="62"/>
      <c r="I27" s="62"/>
      <c r="J27" s="62"/>
    </row>
    <row r="28" spans="2:10" ht="15" thickTop="1">
      <c r="C28"/>
      <c r="D28"/>
    </row>
    <row r="29" spans="2:10">
      <c r="B29" s="10" t="s">
        <v>14</v>
      </c>
      <c r="C29"/>
      <c r="D29"/>
    </row>
    <row r="30" spans="2:10">
      <c r="B30" s="10" t="s">
        <v>15</v>
      </c>
      <c r="C30"/>
      <c r="D30"/>
    </row>
    <row r="31" spans="2:10">
      <c r="B31" s="10" t="s">
        <v>16</v>
      </c>
      <c r="C31"/>
      <c r="D31"/>
    </row>
    <row r="32" spans="2:10">
      <c r="B32" s="10" t="s">
        <v>17</v>
      </c>
      <c r="C32"/>
      <c r="D32"/>
    </row>
    <row r="33" spans="2:10">
      <c r="B33" s="10" t="s">
        <v>18</v>
      </c>
      <c r="C33"/>
      <c r="D33"/>
    </row>
    <row r="34" spans="2:10">
      <c r="B34" s="10"/>
      <c r="C34"/>
      <c r="D34"/>
    </row>
    <row r="36" spans="2:10" ht="17.25" thickBot="1">
      <c r="B36" s="14" t="s">
        <v>19</v>
      </c>
      <c r="C36" s="14"/>
      <c r="D36" s="14"/>
      <c r="E36" s="14"/>
      <c r="F36" s="14"/>
      <c r="G36" s="14"/>
      <c r="H36" s="14"/>
      <c r="I36" s="14"/>
      <c r="J36" s="14"/>
    </row>
    <row r="37" spans="2:10" ht="15" thickTop="1"/>
    <row r="38" spans="2:10" ht="15">
      <c r="B38" s="13" t="s">
        <v>20</v>
      </c>
      <c r="C38" s="13" t="s">
        <v>21</v>
      </c>
      <c r="D38" s="13" t="s">
        <v>22</v>
      </c>
      <c r="E38" s="13" t="s">
        <v>23</v>
      </c>
      <c r="F38" s="13" t="s">
        <v>24</v>
      </c>
      <c r="G38" s="13" t="s">
        <v>25</v>
      </c>
      <c r="H38" s="13"/>
      <c r="I38" s="13"/>
      <c r="J38" s="13" t="s">
        <v>26</v>
      </c>
    </row>
    <row r="39" spans="2:10">
      <c r="J39" s="42" t="s">
        <v>27</v>
      </c>
    </row>
    <row r="40" spans="2:10" ht="15">
      <c r="B40" s="17" t="s">
        <v>28</v>
      </c>
      <c r="E40" s="12"/>
      <c r="J40" s="42" t="s">
        <v>27</v>
      </c>
    </row>
    <row r="41" spans="2:10">
      <c r="B41" s="7" t="s">
        <v>29</v>
      </c>
      <c r="C41" s="7" t="s">
        <v>29</v>
      </c>
      <c r="D41" s="7" t="s">
        <v>30</v>
      </c>
      <c r="E41" s="12">
        <v>44826</v>
      </c>
      <c r="F41" s="7" t="s">
        <v>31</v>
      </c>
      <c r="G41" s="7" t="s">
        <v>32</v>
      </c>
      <c r="J41" s="42" t="s">
        <v>27</v>
      </c>
    </row>
    <row r="42" spans="2:10">
      <c r="B42" s="7" t="s">
        <v>33</v>
      </c>
      <c r="C42" s="7" t="s">
        <v>34</v>
      </c>
      <c r="D42" s="7" t="s">
        <v>30</v>
      </c>
      <c r="E42" s="12">
        <v>44840</v>
      </c>
      <c r="F42" s="7" t="s">
        <v>31</v>
      </c>
      <c r="G42" s="7" t="s">
        <v>35</v>
      </c>
      <c r="J42" s="42" t="s">
        <v>27</v>
      </c>
    </row>
    <row r="43" spans="2:10">
      <c r="B43" s="7" t="s">
        <v>36</v>
      </c>
      <c r="C43" s="7" t="s">
        <v>37</v>
      </c>
      <c r="D43" s="7" t="s">
        <v>30</v>
      </c>
      <c r="E43" s="12">
        <v>44840</v>
      </c>
      <c r="F43" s="7" t="s">
        <v>31</v>
      </c>
      <c r="G43" s="7" t="s">
        <v>35</v>
      </c>
      <c r="J43" s="42" t="s">
        <v>27</v>
      </c>
    </row>
    <row r="44" spans="2:10">
      <c r="B44" s="7" t="s">
        <v>38</v>
      </c>
      <c r="C44" s="7" t="s">
        <v>39</v>
      </c>
      <c r="D44" s="7" t="s">
        <v>30</v>
      </c>
      <c r="E44" s="12">
        <v>44840</v>
      </c>
      <c r="F44" s="7" t="s">
        <v>31</v>
      </c>
      <c r="G44" s="7" t="s">
        <v>40</v>
      </c>
      <c r="J44" s="42" t="s">
        <v>27</v>
      </c>
    </row>
    <row r="45" spans="2:10">
      <c r="B45" s="7" t="s">
        <v>41</v>
      </c>
      <c r="C45" s="7" t="s">
        <v>42</v>
      </c>
      <c r="D45" s="7" t="s">
        <v>30</v>
      </c>
      <c r="E45" s="12">
        <v>44840</v>
      </c>
      <c r="F45" s="7" t="s">
        <v>31</v>
      </c>
      <c r="G45" s="7" t="s">
        <v>40</v>
      </c>
      <c r="J45" s="42" t="s">
        <v>27</v>
      </c>
    </row>
    <row r="46" spans="2:10">
      <c r="E46" s="12"/>
      <c r="J46" s="42" t="s">
        <v>27</v>
      </c>
    </row>
    <row r="47" spans="2:10" ht="15">
      <c r="B47" s="17" t="s">
        <v>43</v>
      </c>
      <c r="E47" s="12"/>
      <c r="J47" s="42" t="s">
        <v>27</v>
      </c>
    </row>
    <row r="48" spans="2:10">
      <c r="B48" s="7" t="s">
        <v>44</v>
      </c>
      <c r="C48" s="7" t="s">
        <v>45</v>
      </c>
      <c r="D48" s="7" t="s">
        <v>46</v>
      </c>
      <c r="E48" s="12">
        <v>44826</v>
      </c>
      <c r="F48" s="15" t="s">
        <v>47</v>
      </c>
      <c r="G48" s="7" t="s">
        <v>48</v>
      </c>
      <c r="J48" s="10" t="s">
        <v>49</v>
      </c>
    </row>
    <row r="49" spans="2:10">
      <c r="B49" s="7" t="s">
        <v>50</v>
      </c>
      <c r="C49" s="7" t="s">
        <v>51</v>
      </c>
      <c r="D49" s="7" t="s">
        <v>46</v>
      </c>
      <c r="E49" s="12">
        <v>44826</v>
      </c>
      <c r="F49" s="15" t="s">
        <v>47</v>
      </c>
      <c r="G49" s="7" t="s">
        <v>52</v>
      </c>
      <c r="J49" s="10" t="s">
        <v>53</v>
      </c>
    </row>
    <row r="50" spans="2:10">
      <c r="E50" s="12"/>
      <c r="J50" s="42" t="s">
        <v>27</v>
      </c>
    </row>
    <row r="51" spans="2:10" ht="15">
      <c r="B51" s="17" t="s">
        <v>54</v>
      </c>
      <c r="E51" s="12"/>
      <c r="J51" s="42" t="s">
        <v>27</v>
      </c>
    </row>
    <row r="52" spans="2:10">
      <c r="B52" s="7" t="s">
        <v>55</v>
      </c>
      <c r="D52" s="7" t="s">
        <v>56</v>
      </c>
      <c r="E52" s="12"/>
      <c r="J52" s="42" t="s">
        <v>27</v>
      </c>
    </row>
    <row r="53" spans="2:10">
      <c r="B53" s="10" t="s">
        <v>57</v>
      </c>
      <c r="E53" s="12">
        <v>44830</v>
      </c>
      <c r="F53" s="15" t="s">
        <v>58</v>
      </c>
      <c r="J53" s="191" t="s">
        <v>59</v>
      </c>
    </row>
    <row r="54" spans="2:10">
      <c r="B54" s="10" t="s">
        <v>60</v>
      </c>
      <c r="E54" s="12">
        <v>44830</v>
      </c>
      <c r="F54" s="15" t="s">
        <v>61</v>
      </c>
      <c r="J54" s="191" t="s">
        <v>59</v>
      </c>
    </row>
    <row r="55" spans="2:10">
      <c r="B55" s="7" t="s">
        <v>62</v>
      </c>
      <c r="D55" s="7" t="s">
        <v>56</v>
      </c>
      <c r="E55" s="12"/>
      <c r="J55" s="42" t="s">
        <v>27</v>
      </c>
    </row>
    <row r="56" spans="2:10">
      <c r="B56" s="10" t="s">
        <v>57</v>
      </c>
      <c r="E56" s="12">
        <v>44830</v>
      </c>
      <c r="F56" s="15" t="s">
        <v>63</v>
      </c>
      <c r="J56" s="191" t="s">
        <v>64</v>
      </c>
    </row>
    <row r="57" spans="2:10">
      <c r="B57" s="10" t="s">
        <v>60</v>
      </c>
      <c r="E57" s="12">
        <v>44830</v>
      </c>
      <c r="F57" s="15" t="s">
        <v>65</v>
      </c>
      <c r="J57" s="191" t="s">
        <v>64</v>
      </c>
    </row>
    <row r="58" spans="2:10">
      <c r="J58" s="42" t="s">
        <v>27</v>
      </c>
    </row>
    <row r="59" spans="2:10">
      <c r="B59" s="7" t="s">
        <v>66</v>
      </c>
      <c r="C59" s="7" t="s">
        <v>67</v>
      </c>
      <c r="D59" s="7" t="s">
        <v>56</v>
      </c>
      <c r="E59" s="12">
        <v>44830</v>
      </c>
      <c r="G59" s="7" t="s">
        <v>68</v>
      </c>
      <c r="J59" s="191" t="s">
        <v>69</v>
      </c>
    </row>
    <row r="60" spans="2:10">
      <c r="B60" s="7" t="s">
        <v>70</v>
      </c>
      <c r="C60" s="7" t="s">
        <v>71</v>
      </c>
      <c r="D60" s="7" t="s">
        <v>56</v>
      </c>
      <c r="E60" s="12">
        <v>44830</v>
      </c>
      <c r="G60" s="7" t="s">
        <v>72</v>
      </c>
      <c r="J60" s="191" t="s">
        <v>69</v>
      </c>
    </row>
    <row r="61" spans="2:10">
      <c r="B61" s="7" t="s">
        <v>73</v>
      </c>
      <c r="C61" s="7" t="s">
        <v>74</v>
      </c>
      <c r="D61" s="7" t="s">
        <v>56</v>
      </c>
      <c r="E61" s="12">
        <v>44830</v>
      </c>
      <c r="G61" s="7" t="s">
        <v>75</v>
      </c>
      <c r="J61" s="191" t="s">
        <v>76</v>
      </c>
    </row>
    <row r="62" spans="2:10">
      <c r="B62" s="7" t="s">
        <v>77</v>
      </c>
      <c r="C62" s="7" t="s">
        <v>78</v>
      </c>
      <c r="D62" s="7" t="s">
        <v>56</v>
      </c>
      <c r="E62" s="12">
        <v>44830</v>
      </c>
      <c r="G62" s="7" t="s">
        <v>79</v>
      </c>
      <c r="J62" s="191" t="s">
        <v>76</v>
      </c>
    </row>
    <row r="63" spans="2:10">
      <c r="B63" s="7" t="s">
        <v>80</v>
      </c>
      <c r="C63" s="7" t="s">
        <v>81</v>
      </c>
      <c r="D63" s="7" t="s">
        <v>56</v>
      </c>
      <c r="E63" s="12">
        <v>44830</v>
      </c>
      <c r="G63" s="7" t="s">
        <v>82</v>
      </c>
      <c r="J63" s="10" t="s">
        <v>83</v>
      </c>
    </row>
    <row r="64" spans="2:10">
      <c r="B64" s="7" t="s">
        <v>84</v>
      </c>
      <c r="C64" s="7" t="s">
        <v>85</v>
      </c>
      <c r="D64" s="7" t="s">
        <v>56</v>
      </c>
      <c r="E64" s="12">
        <v>44830</v>
      </c>
      <c r="G64" s="7" t="s">
        <v>86</v>
      </c>
      <c r="J64" s="10" t="s">
        <v>83</v>
      </c>
    </row>
    <row r="65" spans="2:10">
      <c r="B65" s="7" t="s">
        <v>87</v>
      </c>
      <c r="C65" s="7" t="s">
        <v>88</v>
      </c>
      <c r="D65" s="7" t="s">
        <v>56</v>
      </c>
      <c r="E65" s="12">
        <v>44830</v>
      </c>
      <c r="G65" s="7" t="s">
        <v>89</v>
      </c>
      <c r="J65" s="10" t="s">
        <v>90</v>
      </c>
    </row>
    <row r="66" spans="2:10">
      <c r="B66" s="7" t="s">
        <v>91</v>
      </c>
      <c r="C66" s="7" t="s">
        <v>92</v>
      </c>
      <c r="D66" s="7" t="s">
        <v>56</v>
      </c>
      <c r="E66" s="12">
        <v>44830</v>
      </c>
      <c r="G66" s="7" t="s">
        <v>93</v>
      </c>
      <c r="J66" s="10" t="s">
        <v>90</v>
      </c>
    </row>
    <row r="67" spans="2:10">
      <c r="B67" s="7" t="s">
        <v>94</v>
      </c>
      <c r="C67" s="7" t="s">
        <v>95</v>
      </c>
      <c r="D67" s="7" t="s">
        <v>56</v>
      </c>
      <c r="E67" s="12">
        <v>44830</v>
      </c>
      <c r="G67" s="7" t="s">
        <v>96</v>
      </c>
      <c r="J67" s="10" t="s">
        <v>97</v>
      </c>
    </row>
    <row r="68" spans="2:10">
      <c r="B68" s="7" t="s">
        <v>98</v>
      </c>
      <c r="C68" s="7" t="s">
        <v>99</v>
      </c>
      <c r="D68" s="7" t="s">
        <v>56</v>
      </c>
      <c r="E68" s="12">
        <v>44830</v>
      </c>
      <c r="G68" s="7" t="s">
        <v>100</v>
      </c>
      <c r="J68" s="10" t="s">
        <v>97</v>
      </c>
    </row>
    <row r="69" spans="2:10">
      <c r="H69" s="42" t="s">
        <v>27</v>
      </c>
    </row>
    <row r="70" spans="2:10">
      <c r="H70" s="42" t="s">
        <v>27</v>
      </c>
    </row>
    <row r="71" spans="2:10">
      <c r="H71" s="42" t="s">
        <v>27</v>
      </c>
    </row>
    <row r="72" spans="2:10" ht="17.25" thickBot="1">
      <c r="B72" s="14" t="s">
        <v>101</v>
      </c>
      <c r="C72" s="14"/>
      <c r="D72" s="14"/>
      <c r="E72" s="14"/>
      <c r="F72" s="14"/>
      <c r="G72" s="14"/>
      <c r="H72" s="14"/>
      <c r="I72" s="14"/>
      <c r="J72" s="14"/>
    </row>
    <row r="73" spans="2:10" ht="15" thickTop="1">
      <c r="H73" s="42" t="s">
        <v>27</v>
      </c>
    </row>
    <row r="74" spans="2:10" ht="15">
      <c r="B74" s="290" t="s">
        <v>102</v>
      </c>
      <c r="C74" s="290"/>
      <c r="D74" s="290"/>
      <c r="E74" s="290"/>
      <c r="H74" s="42" t="s">
        <v>27</v>
      </c>
    </row>
    <row r="75" spans="2:10">
      <c r="B75" s="289" t="s">
        <v>103</v>
      </c>
      <c r="C75" s="289"/>
      <c r="D75" s="289"/>
      <c r="E75" s="193" t="s">
        <v>104</v>
      </c>
      <c r="H75" s="42"/>
    </row>
    <row r="76" spans="2:10">
      <c r="B76" s="7" t="str">
        <f>'Racial Composition'!C5</f>
        <v>Table 1. Racial composition of Des Moines and King County, 2015 and 2020</v>
      </c>
      <c r="E76" s="7" t="s">
        <v>105</v>
      </c>
      <c r="H76" s="42" t="s">
        <v>27</v>
      </c>
    </row>
    <row r="77" spans="2:10">
      <c r="B77" s="7" t="str">
        <f>'Racial Composition'!C74</f>
        <v>Table 2. Racial composition percentage of Des Moines and King County 2015 and 2020</v>
      </c>
      <c r="E77" s="7" t="s">
        <v>105</v>
      </c>
    </row>
    <row r="78" spans="2:10">
      <c r="B78" s="7" t="str">
        <f>'Cost Burden'!C4</f>
        <v>Table 3. Des Moines number of households by housing cost burden, 2019</v>
      </c>
      <c r="E78" s="7" t="s">
        <v>106</v>
      </c>
    </row>
    <row r="79" spans="2:10">
      <c r="B79" s="7" t="str">
        <f>'Cost Burden'!C173</f>
        <v>Table 4. Des Moines percentage of households by housing cost burden, 2019</v>
      </c>
      <c r="E79" s="7" t="s">
        <v>106</v>
      </c>
    </row>
    <row r="80" spans="2:10">
      <c r="B80" s="7" t="str">
        <f>'Rental Affordability'!C5</f>
        <v>Table 5. Des Moines and King County rental units by affordability and households by income, 2019</v>
      </c>
      <c r="E80" s="7" t="s">
        <v>107</v>
      </c>
    </row>
    <row r="81" spans="2:5">
      <c r="B81" s="7" t="str">
        <f>Income!B6</f>
        <v>Table 6. Des Moines count of households by income and race, 2019</v>
      </c>
      <c r="E81" s="7" t="s">
        <v>108</v>
      </c>
    </row>
    <row r="82" spans="2:5">
      <c r="B82" s="7" t="str">
        <f>Income!B119</f>
        <v>Table 7. Des Moines five year change in households by income and race, 2014 - 2019</v>
      </c>
      <c r="E82" s="7" t="s">
        <v>108</v>
      </c>
    </row>
    <row r="83" spans="2:5">
      <c r="B83" s="7" t="str">
        <f>Income!B146</f>
        <v>Table 8. Des Moines five year change in distribution of households by income and race, 2014 - 2019</v>
      </c>
      <c r="E83" s="7" t="s">
        <v>108</v>
      </c>
    </row>
    <row r="84" spans="2:5">
      <c r="B84" s="7" t="str">
        <f>Tenure!B5</f>
        <v>Table 9. Des Moines count of owner and renter households by racial group, 2019</v>
      </c>
      <c r="E84" s="7" t="s">
        <v>109</v>
      </c>
    </row>
    <row r="86" spans="2:5" ht="15">
      <c r="B86" s="290" t="s">
        <v>110</v>
      </c>
      <c r="C86" s="290"/>
      <c r="D86" s="290"/>
      <c r="E86" s="290"/>
    </row>
    <row r="87" spans="2:5">
      <c r="B87" s="10" t="s">
        <v>111</v>
      </c>
    </row>
    <row r="88" spans="2:5">
      <c r="B88" s="7" t="str">
        <f>'Racial Composition'!C29</f>
        <v>Chart 1. Des Moines population by race and Hispanic or Latino ethnicity, 2020</v>
      </c>
      <c r="E88" s="7" t="s">
        <v>105</v>
      </c>
    </row>
    <row r="89" spans="2:5">
      <c r="B89" s="7" t="str">
        <f>'Racial Composition'!C56</f>
        <v>Chart 1a. Des Moines population by race and Hispanic ethnicity, 2020</v>
      </c>
      <c r="E89" s="7" t="s">
        <v>105</v>
      </c>
    </row>
    <row r="90" spans="2:5">
      <c r="B90" s="7" t="str">
        <f>'Racial Composition'!C87</f>
        <v>Chart 2. Racial composition of Des Moines and King County, 2020</v>
      </c>
      <c r="E90" s="7" t="s">
        <v>105</v>
      </c>
    </row>
    <row r="91" spans="2:5">
      <c r="B91" s="7" t="str">
        <f>'Racial Composition'!C113</f>
        <v>Chart 2a. Racial composition of Des Moines and King County, 2020</v>
      </c>
      <c r="E91" s="7" t="s">
        <v>105</v>
      </c>
    </row>
    <row r="92" spans="2:5">
      <c r="B92" s="7" t="str">
        <f>'Racial Composition'!C138</f>
        <v>Chart 3. Racial composition of Des Moines and King County, 2015 and 2020</v>
      </c>
      <c r="E92" s="7" t="s">
        <v>105</v>
      </c>
    </row>
    <row r="93" spans="2:5">
      <c r="B93" s="7" t="str">
        <f>'Cost Burden'!C29</f>
        <v>Chart 4. Des Moines total housing cost burden by racial and ethnic group, 2019</v>
      </c>
      <c r="E93" s="7" t="s">
        <v>106</v>
      </c>
    </row>
    <row r="94" spans="2:5">
      <c r="B94" s="7" t="str">
        <f>'Cost Burden'!C53</f>
        <v>Chart 4a. Des Moines total housing cost burden by racial and ethnic group, 2019</v>
      </c>
      <c r="E94" s="7" t="s">
        <v>106</v>
      </c>
    </row>
    <row r="95" spans="2:5">
      <c r="B95" s="7" t="str">
        <f>'Cost Burden'!C76</f>
        <v>Chart 5. Des Moines number of owner households by race and cost burden, 2019</v>
      </c>
      <c r="E95" s="7" t="s">
        <v>106</v>
      </c>
    </row>
    <row r="96" spans="2:5">
      <c r="B96" s="7" t="str">
        <f>'Cost Burden'!C100</f>
        <v>Chart 5a. Des Moines number of owner households by race and cost burden, 2019</v>
      </c>
      <c r="E96" s="7" t="s">
        <v>106</v>
      </c>
    </row>
    <row r="97" spans="2:5">
      <c r="B97" s="7" t="str">
        <f>'Cost Burden'!C124</f>
        <v>Chart 6. Des Moines renter households by race and cost burden, 2019</v>
      </c>
      <c r="E97" s="7" t="s">
        <v>106</v>
      </c>
    </row>
    <row r="98" spans="2:5">
      <c r="B98" s="7" t="str">
        <f>'Cost Burden'!C148</f>
        <v>Chart 6a. Des Moines renter households by race and cost burden, 2019</v>
      </c>
      <c r="E98" s="7" t="s">
        <v>106</v>
      </c>
    </row>
    <row r="99" spans="2:5">
      <c r="B99" s="7" t="str">
        <f>'Cost Burden'!C202</f>
        <v>Chart 7. Des Moines percent of all households experiencing housing cost burden, 2019</v>
      </c>
      <c r="E99" s="7" t="s">
        <v>106</v>
      </c>
    </row>
    <row r="100" spans="2:5">
      <c r="B100" s="7" t="str">
        <f>'Cost Burden'!C228</f>
        <v>Chart 7a. Des Moines percent of all households experiencing housing cost burden, 2019</v>
      </c>
      <c r="E100" s="7" t="s">
        <v>106</v>
      </c>
    </row>
    <row r="101" spans="2:5">
      <c r="B101" s="7" t="str">
        <f>'Cost Burden'!C246</f>
        <v>Chart 8. Des Moines percent owner households experiencing housing cost burden, 2019</v>
      </c>
      <c r="E101" s="7" t="s">
        <v>106</v>
      </c>
    </row>
    <row r="102" spans="2:5">
      <c r="B102" s="7" t="str">
        <f>'Cost Burden'!C272</f>
        <v>Chart 8a. Des Moines percent owner households experiencing housing cost burden, 2019</v>
      </c>
      <c r="E102" s="7" t="s">
        <v>106</v>
      </c>
    </row>
    <row r="103" spans="2:5">
      <c r="B103" s="7" t="str">
        <f>'Cost Burden'!C291</f>
        <v>Chart 9. Des Moines percent renter households experiencing housing cost burden, 2019</v>
      </c>
      <c r="E103" s="7" t="s">
        <v>106</v>
      </c>
    </row>
    <row r="104" spans="2:5">
      <c r="B104" s="7" t="str">
        <f>'Cost Burden'!C317</f>
        <v>Chart 9a. Des Moines percent renter households experiencing housing cost burden, 2019</v>
      </c>
      <c r="E104" s="7" t="s">
        <v>106</v>
      </c>
    </row>
    <row r="105" spans="2:5">
      <c r="B105" s="7" t="str">
        <f>'Rental Affordability'!C20</f>
        <v>Chart 10. Des Moines and King County renter household income compared to rental unit affordability, 2019</v>
      </c>
      <c r="E105" s="7" t="s">
        <v>107</v>
      </c>
    </row>
    <row r="106" spans="2:5">
      <c r="B106" s="7" t="str">
        <f>'Rental Affordability'!C45</f>
        <v>Chart 11. Des Moines renter households by income compared to rental units by affordability, 2019</v>
      </c>
      <c r="E106" s="7" t="s">
        <v>107</v>
      </c>
    </row>
    <row r="107" spans="2:5">
      <c r="B107" s="7" t="str">
        <f>'Rental Affordability'!C78</f>
        <v>Chart 12. Des Moines five year change in renter households by income and rental units by affordability, 2014 - 2019</v>
      </c>
      <c r="E107" s="7" t="s">
        <v>107</v>
      </c>
    </row>
    <row r="108" spans="2:5">
      <c r="B108" s="7" t="str">
        <f>Income!B31</f>
        <v>Chart 13. Des Moines number of households by income category and race, 2019</v>
      </c>
      <c r="E108" s="7" t="s">
        <v>108</v>
      </c>
    </row>
    <row r="109" spans="2:5">
      <c r="B109" s="7" t="str">
        <f>Income!B55</f>
        <v>Chart 13a. Des Moines number of households by income category and race, 2019</v>
      </c>
      <c r="E109" s="7" t="s">
        <v>108</v>
      </c>
    </row>
    <row r="110" spans="2:5">
      <c r="B110" s="7" t="str">
        <f>Income!B78</f>
        <v>Chart 14. Des Moines distribution of households by income and race or ethnicity, 2019</v>
      </c>
      <c r="E110" s="7" t="s">
        <v>108</v>
      </c>
    </row>
    <row r="111" spans="2:5">
      <c r="B111" s="7" t="str">
        <f>Income!B100</f>
        <v>Chart 14a. Des Moines distribution of households by income and race or ethnicity, 2019</v>
      </c>
      <c r="E111" s="7" t="s">
        <v>108</v>
      </c>
    </row>
    <row r="112" spans="2:5">
      <c r="B112" s="7" t="str">
        <f>Income!B172</f>
        <v>Chart 15. Des Moines percentage of all households by income category and race, (2010 - 2014 vs 2015 - 2019)</v>
      </c>
      <c r="E112" s="7" t="s">
        <v>108</v>
      </c>
    </row>
    <row r="113" spans="2:5">
      <c r="B113" s="7" t="str">
        <f>Tenure!B22</f>
        <v>Chart 16. Des Moines total number of owner and renter households by race and ethnicity, 2019</v>
      </c>
      <c r="E113" s="7" t="s">
        <v>109</v>
      </c>
    </row>
    <row r="114" spans="2:5">
      <c r="B114" s="7" t="str">
        <f>Tenure!B47</f>
        <v>Chart 16a. Des Moines total number of owner and renter households by race and ethnicity, 2019</v>
      </c>
      <c r="E114" s="7" t="s">
        <v>109</v>
      </c>
    </row>
    <row r="115" spans="2:5">
      <c r="B115" s="7" t="str">
        <f>Tenure!B69</f>
        <v xml:space="preserve">Chart 17. Des Moines percent owner and renter households by race and ethnicity, 2019 </v>
      </c>
      <c r="E115" s="7" t="s">
        <v>109</v>
      </c>
    </row>
    <row r="116" spans="2:5">
      <c r="B116" s="7" t="str">
        <f>Tenure!B95</f>
        <v xml:space="preserve">Chart 17a. Des Moines percent owner and renter households by race and ethnicity, 2019 </v>
      </c>
      <c r="E116" s="7" t="s">
        <v>109</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112</v>
      </c>
      <c r="B2" s="150"/>
      <c r="C2" s="150"/>
      <c r="D2" s="150"/>
      <c r="E2" s="150"/>
      <c r="F2" s="150"/>
      <c r="G2" s="150"/>
      <c r="H2" s="150"/>
      <c r="I2" s="150"/>
      <c r="J2" s="150"/>
      <c r="L2" s="151" t="s">
        <v>113</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114</v>
      </c>
      <c r="C22" s="292"/>
      <c r="D22" s="204" t="s">
        <v>115</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116</v>
      </c>
      <c r="C24" s="293"/>
      <c r="D24" s="204" t="s">
        <v>117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118</v>
      </c>
      <c r="C26" s="296"/>
      <c r="D26" s="291" t="s">
        <v>119</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120</v>
      </c>
      <c r="C29" s="295"/>
      <c r="D29" s="291" t="s">
        <v>121</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122</v>
      </c>
      <c r="C32" s="294"/>
      <c r="D32" s="291" t="s">
        <v>123</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124</v>
      </c>
      <c r="B37" s="150"/>
      <c r="C37" s="150"/>
      <c r="D37" s="150"/>
      <c r="E37" s="150"/>
      <c r="F37" s="150"/>
      <c r="G37" s="150"/>
      <c r="H37" s="150"/>
      <c r="I37" s="150"/>
      <c r="J37" s="150"/>
      <c r="L37" s="151" t="s">
        <v>125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topLeftCell="R34"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105</v>
      </c>
      <c r="D3" s="4"/>
      <c r="E3" s="4"/>
      <c r="F3" s="4"/>
      <c r="G3" s="4"/>
      <c r="H3" s="4"/>
      <c r="I3" s="4"/>
      <c r="J3" s="4"/>
      <c r="K3" s="4"/>
      <c r="L3" s="4"/>
      <c r="M3" s="4"/>
      <c r="AA3" s="4" t="s">
        <v>126</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Des Moines and King County, 2015 and 2020</v>
      </c>
      <c r="D5" s="301"/>
      <c r="E5" s="301"/>
      <c r="F5" s="301"/>
      <c r="G5" s="301"/>
      <c r="H5" s="301"/>
      <c r="I5" s="301"/>
      <c r="J5" s="301"/>
      <c r="K5" s="301"/>
      <c r="L5" s="301"/>
      <c r="M5" s="301"/>
      <c r="AA5" s="16" t="s">
        <v>127</v>
      </c>
      <c r="AB5" s="304" t="str">
        <f>City</f>
        <v>Des Moines city, Washington</v>
      </c>
      <c r="AC5" s="304"/>
      <c r="AM5" s="32"/>
    </row>
    <row r="6" spans="3:51" ht="15.75">
      <c r="C6" s="301"/>
      <c r="D6" s="301"/>
      <c r="E6" s="301"/>
      <c r="F6" s="301"/>
      <c r="G6" s="301"/>
      <c r="H6" s="301"/>
      <c r="I6" s="301"/>
      <c r="J6" s="301"/>
      <c r="K6" s="301"/>
      <c r="L6" s="301"/>
      <c r="M6" s="301"/>
      <c r="AA6" s="16" t="s">
        <v>128</v>
      </c>
      <c r="AB6" s="304" t="str">
        <f>County</f>
        <v>King County, Washington</v>
      </c>
      <c r="AC6" s="304"/>
      <c r="AL6" s="32"/>
    </row>
    <row r="7" spans="3:51" ht="15" thickBot="1"/>
    <row r="8" spans="3:51">
      <c r="C8" s="64"/>
      <c r="D8" s="64"/>
      <c r="E8" s="64"/>
      <c r="F8" s="64"/>
      <c r="G8" s="65" t="str">
        <f>City_label</f>
        <v>Des Moines</v>
      </c>
      <c r="H8" s="65"/>
      <c r="I8" s="64"/>
      <c r="J8" s="64"/>
      <c r="K8" s="65" t="str">
        <f>County_label</f>
        <v>King County</v>
      </c>
      <c r="L8" s="65"/>
      <c r="M8" s="65"/>
    </row>
    <row r="9" spans="3:51">
      <c r="C9" s="66" t="s">
        <v>129</v>
      </c>
      <c r="D9" s="66"/>
      <c r="E9" s="66"/>
      <c r="F9" s="66"/>
      <c r="G9" s="67">
        <v>2015</v>
      </c>
      <c r="H9" s="67">
        <v>2020</v>
      </c>
      <c r="I9" s="67" t="s">
        <v>130</v>
      </c>
      <c r="J9" s="68"/>
      <c r="K9" s="67">
        <v>2015</v>
      </c>
      <c r="L9" s="67">
        <v>2020</v>
      </c>
      <c r="M9" s="67" t="s">
        <v>130</v>
      </c>
    </row>
    <row r="10" spans="3:51" ht="15">
      <c r="C10" s="29" t="str">
        <f>AC15</f>
        <v>American Indian and Alaska Native</v>
      </c>
      <c r="D10" s="29"/>
      <c r="E10" s="29"/>
      <c r="F10" s="29"/>
      <c r="G10" s="69">
        <f>AE15</f>
        <v>109</v>
      </c>
      <c r="H10" s="69">
        <f>AF15</f>
        <v>109</v>
      </c>
      <c r="I10" s="69">
        <f t="shared" ref="I10:I17" si="0">H10-G10</f>
        <v>0</v>
      </c>
      <c r="J10" s="29"/>
      <c r="K10" s="69">
        <f>AK15</f>
        <v>11972</v>
      </c>
      <c r="L10" s="69">
        <f>AL15</f>
        <v>10307</v>
      </c>
      <c r="M10" s="69">
        <f t="shared" ref="M10:M17" si="1">L10-K10</f>
        <v>-1665</v>
      </c>
      <c r="AE10" s="36" t="str">
        <f>City_label</f>
        <v>Des Moines</v>
      </c>
      <c r="AF10" s="36" t="str">
        <f>City_label</f>
        <v>Des Moines</v>
      </c>
      <c r="AG10" s="36" t="str">
        <f>City_label</f>
        <v>Des Moines</v>
      </c>
      <c r="AH10" s="36" t="str">
        <f>City_label</f>
        <v>Des Moines</v>
      </c>
      <c r="AI10" s="36" t="str">
        <f>City_label</f>
        <v>Des Moines</v>
      </c>
      <c r="AK10" s="36" t="str">
        <f>County_label</f>
        <v>King County</v>
      </c>
      <c r="AL10" s="36" t="str">
        <f>County_label</f>
        <v>King County</v>
      </c>
      <c r="AM10" s="36" t="str">
        <f>County_label</f>
        <v>King County</v>
      </c>
      <c r="AN10" s="36" t="str">
        <f>County_label</f>
        <v>King County</v>
      </c>
      <c r="AP10" s="36"/>
    </row>
    <row r="11" spans="3:51" ht="15">
      <c r="C11" s="29" t="str">
        <f>AC16</f>
        <v>Asian</v>
      </c>
      <c r="D11" s="29"/>
      <c r="E11" s="29"/>
      <c r="F11" s="29"/>
      <c r="G11" s="69">
        <f>AE16</f>
        <v>3914</v>
      </c>
      <c r="H11" s="69">
        <f>AF16</f>
        <v>3785</v>
      </c>
      <c r="I11" s="69">
        <f t="shared" si="0"/>
        <v>-129</v>
      </c>
      <c r="J11" s="29"/>
      <c r="K11" s="69">
        <f>AK16</f>
        <v>317214</v>
      </c>
      <c r="L11" s="69">
        <f>AL16</f>
        <v>405835</v>
      </c>
      <c r="M11" s="69">
        <f t="shared" si="1"/>
        <v>88621</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2315</v>
      </c>
      <c r="H12" s="69">
        <f>AF14</f>
        <v>2951</v>
      </c>
      <c r="I12" s="69">
        <f t="shared" si="0"/>
        <v>636</v>
      </c>
      <c r="J12" s="29"/>
      <c r="K12" s="69">
        <f>AK14</f>
        <v>123350</v>
      </c>
      <c r="L12" s="69">
        <f>AL14</f>
        <v>141566</v>
      </c>
      <c r="M12" s="69">
        <f t="shared" si="1"/>
        <v>18216</v>
      </c>
      <c r="AA12" s="36">
        <v>2015</v>
      </c>
      <c r="AB12" s="36">
        <v>2020</v>
      </c>
      <c r="AC12" s="16" t="s">
        <v>131</v>
      </c>
      <c r="AE12" s="36" t="s">
        <v>132</v>
      </c>
      <c r="AF12" s="36" t="s">
        <v>132</v>
      </c>
      <c r="AG12" s="36" t="s">
        <v>133</v>
      </c>
      <c r="AH12" s="36" t="s">
        <v>133</v>
      </c>
      <c r="AI12" s="47" t="s">
        <v>134</v>
      </c>
      <c r="AJ12" s="47"/>
      <c r="AK12" s="36" t="s">
        <v>132</v>
      </c>
      <c r="AL12" s="36" t="s">
        <v>132</v>
      </c>
      <c r="AM12" s="36" t="s">
        <v>133</v>
      </c>
      <c r="AN12" s="36" t="s">
        <v>133</v>
      </c>
      <c r="AP12" s="36"/>
      <c r="AU12" s="32"/>
      <c r="AV12" s="32"/>
      <c r="AX12" s="32"/>
    </row>
    <row r="13" spans="3:51">
      <c r="C13" s="29" t="str">
        <f>AC20</f>
        <v>Hispanic or Latino (of any race)</v>
      </c>
      <c r="D13" s="29"/>
      <c r="E13" s="29"/>
      <c r="F13" s="29"/>
      <c r="G13" s="69">
        <f>AE20</f>
        <v>5357</v>
      </c>
      <c r="H13" s="69">
        <f>AF20</f>
        <v>5923</v>
      </c>
      <c r="I13" s="69">
        <f t="shared" si="0"/>
        <v>566</v>
      </c>
      <c r="J13" s="29"/>
      <c r="K13" s="69">
        <f>AK20</f>
        <v>189808</v>
      </c>
      <c r="L13" s="69">
        <f>AL20</f>
        <v>218763</v>
      </c>
      <c r="M13" s="69">
        <f t="shared" si="1"/>
        <v>28955</v>
      </c>
      <c r="AA13" s="112" t="s">
        <v>135</v>
      </c>
      <c r="AB13" s="112" t="s">
        <v>136</v>
      </c>
      <c r="AC13" t="s">
        <v>137</v>
      </c>
      <c r="AE13" s="1">
        <v>16839</v>
      </c>
      <c r="AF13" s="1">
        <v>15911</v>
      </c>
      <c r="AG13" s="6">
        <f t="shared" ref="AG13:AH20" si="2">AE13/AE$21</f>
        <v>0.54823376200553475</v>
      </c>
      <c r="AH13" s="6">
        <f t="shared" si="2"/>
        <v>0.49748303786386516</v>
      </c>
      <c r="AI13" t="str">
        <f t="shared" ref="AI13:AI20" si="3">TEXT(AF13,"#,##0")&amp;CHAR(10)&amp;"("&amp;TEXT(AH13,"0%"&amp;")")</f>
        <v>15,911
(50%)</v>
      </c>
      <c r="AK13" s="1">
        <v>1284684</v>
      </c>
      <c r="AL13" s="1">
        <v>1295401</v>
      </c>
      <c r="AM13" s="6">
        <f t="shared" ref="AM13:AM20" si="4">AK13/$AK$21</f>
        <v>0.62797518374625327</v>
      </c>
      <c r="AN13" s="6">
        <f t="shared" ref="AN13:AN20" si="5">AL13/AL$21</f>
        <v>0.58218595060636458</v>
      </c>
      <c r="AP13" s="6"/>
      <c r="AU13" s="38"/>
      <c r="AV13" s="38"/>
      <c r="AX13" s="6"/>
      <c r="AY13" s="6"/>
    </row>
    <row r="14" spans="3:51">
      <c r="C14" s="29" t="str">
        <f>AC17</f>
        <v>Native Hawaiian and Other Pacific Islander</v>
      </c>
      <c r="D14" s="29"/>
      <c r="E14" s="29"/>
      <c r="F14" s="29"/>
      <c r="G14" s="69">
        <f t="shared" ref="G14:H16" si="6">AE17</f>
        <v>402</v>
      </c>
      <c r="H14" s="69">
        <f t="shared" si="6"/>
        <v>1077</v>
      </c>
      <c r="I14" s="69">
        <f t="shared" si="0"/>
        <v>675</v>
      </c>
      <c r="J14" s="29"/>
      <c r="K14" s="69">
        <f t="shared" ref="K14:L16" si="7">AK17</f>
        <v>15681</v>
      </c>
      <c r="L14" s="69">
        <f t="shared" si="7"/>
        <v>16673</v>
      </c>
      <c r="M14" s="69">
        <f t="shared" si="1"/>
        <v>992</v>
      </c>
      <c r="AA14" s="112" t="s">
        <v>138</v>
      </c>
      <c r="AB14" s="112" t="s">
        <v>139</v>
      </c>
      <c r="AC14" t="s">
        <v>140</v>
      </c>
      <c r="AE14" s="1">
        <v>2315</v>
      </c>
      <c r="AF14" s="1">
        <v>2951</v>
      </c>
      <c r="AG14" s="6">
        <f t="shared" si="2"/>
        <v>7.5370340224645935E-2</v>
      </c>
      <c r="AH14" s="6">
        <f t="shared" si="2"/>
        <v>9.2267767251352287E-2</v>
      </c>
      <c r="AI14" t="str">
        <f t="shared" si="3"/>
        <v>2,951
(9%)</v>
      </c>
      <c r="AK14" s="1">
        <v>123350</v>
      </c>
      <c r="AL14" s="1">
        <v>141566</v>
      </c>
      <c r="AM14" s="6">
        <f t="shared" si="4"/>
        <v>6.0295558219064245E-2</v>
      </c>
      <c r="AN14" s="6">
        <f t="shared" si="5"/>
        <v>6.3623338474758484E-2</v>
      </c>
      <c r="AP14" s="6"/>
      <c r="AU14" s="38"/>
      <c r="AV14" s="38"/>
      <c r="AX14" s="6"/>
      <c r="AY14" s="6"/>
    </row>
    <row r="15" spans="3:51">
      <c r="C15" s="29" t="str">
        <f>AC18</f>
        <v>Other Race</v>
      </c>
      <c r="D15" s="29"/>
      <c r="E15" s="29"/>
      <c r="F15" s="29"/>
      <c r="G15" s="69">
        <f t="shared" si="6"/>
        <v>37</v>
      </c>
      <c r="H15" s="69">
        <f t="shared" si="6"/>
        <v>92</v>
      </c>
      <c r="I15" s="69">
        <f t="shared" si="0"/>
        <v>55</v>
      </c>
      <c r="J15" s="29"/>
      <c r="K15" s="69">
        <f t="shared" si="7"/>
        <v>3756</v>
      </c>
      <c r="L15" s="69">
        <f t="shared" si="7"/>
        <v>9449</v>
      </c>
      <c r="M15" s="69">
        <f t="shared" si="1"/>
        <v>5693</v>
      </c>
      <c r="AA15" s="112" t="s">
        <v>141</v>
      </c>
      <c r="AB15" s="112" t="s">
        <v>142</v>
      </c>
      <c r="AC15" t="s">
        <v>143</v>
      </c>
      <c r="AE15" s="1">
        <v>109</v>
      </c>
      <c r="AF15" s="1">
        <v>109</v>
      </c>
      <c r="AG15" s="6">
        <f t="shared" si="2"/>
        <v>3.5487546801237181E-3</v>
      </c>
      <c r="AH15" s="6">
        <f t="shared" si="2"/>
        <v>3.4080605321577086E-3</v>
      </c>
      <c r="AI15" t="str">
        <f t="shared" si="3"/>
        <v>109
(0%)</v>
      </c>
      <c r="AK15" s="1">
        <v>11972</v>
      </c>
      <c r="AL15" s="1">
        <v>10307</v>
      </c>
      <c r="AM15" s="6">
        <f t="shared" si="4"/>
        <v>5.8521153060286761E-3</v>
      </c>
      <c r="AN15" s="6">
        <f t="shared" si="5"/>
        <v>4.6322263089960559E-3</v>
      </c>
      <c r="AP15" s="6"/>
      <c r="AU15" s="38"/>
      <c r="AV15" s="38"/>
      <c r="AX15" s="6"/>
      <c r="AY15" s="6"/>
    </row>
    <row r="16" spans="3:51">
      <c r="C16" s="29" t="str">
        <f>AC19</f>
        <v>Two or more races</v>
      </c>
      <c r="D16" s="29"/>
      <c r="E16" s="29"/>
      <c r="F16" s="29"/>
      <c r="G16" s="69">
        <f t="shared" si="6"/>
        <v>1742</v>
      </c>
      <c r="H16" s="69">
        <f t="shared" si="6"/>
        <v>2135</v>
      </c>
      <c r="I16" s="69">
        <f t="shared" si="0"/>
        <v>393</v>
      </c>
      <c r="J16" s="29"/>
      <c r="K16" s="69">
        <f t="shared" si="7"/>
        <v>99291</v>
      </c>
      <c r="L16" s="69">
        <f t="shared" si="7"/>
        <v>127070</v>
      </c>
      <c r="M16" s="69">
        <f t="shared" si="1"/>
        <v>27779</v>
      </c>
      <c r="AA16" s="112" t="s">
        <v>144</v>
      </c>
      <c r="AB16" s="112" t="s">
        <v>145</v>
      </c>
      <c r="AC16" t="s">
        <v>146</v>
      </c>
      <c r="AE16" s="1">
        <v>3914</v>
      </c>
      <c r="AF16" s="1">
        <v>3785</v>
      </c>
      <c r="AG16" s="6">
        <f t="shared" si="2"/>
        <v>0.12742959466058928</v>
      </c>
      <c r="AH16" s="6">
        <f t="shared" si="2"/>
        <v>0.11834412031391676</v>
      </c>
      <c r="AI16" t="str">
        <f t="shared" si="3"/>
        <v>3,785
(12%)</v>
      </c>
      <c r="AK16" s="1">
        <v>317214</v>
      </c>
      <c r="AL16" s="1">
        <v>405835</v>
      </c>
      <c r="AM16" s="6">
        <f t="shared" si="4"/>
        <v>0.15505954766844141</v>
      </c>
      <c r="AN16" s="6">
        <f t="shared" si="5"/>
        <v>0.18239250646273544</v>
      </c>
      <c r="AP16" s="6"/>
      <c r="AU16" s="38"/>
      <c r="AV16" s="38"/>
      <c r="AX16" s="6"/>
      <c r="AY16" s="6"/>
    </row>
    <row r="17" spans="3:51">
      <c r="C17" s="29" t="str">
        <f>AC13</f>
        <v>White</v>
      </c>
      <c r="D17" s="29"/>
      <c r="E17" s="29"/>
      <c r="F17" s="29"/>
      <c r="G17" s="69">
        <f>AE13</f>
        <v>16839</v>
      </c>
      <c r="H17" s="69">
        <f>AF13</f>
        <v>15911</v>
      </c>
      <c r="I17" s="69">
        <f t="shared" si="0"/>
        <v>-928</v>
      </c>
      <c r="J17" s="29"/>
      <c r="K17" s="69">
        <f>AK13</f>
        <v>1284684</v>
      </c>
      <c r="L17" s="69">
        <f>AL13</f>
        <v>1295401</v>
      </c>
      <c r="M17" s="69">
        <f t="shared" si="1"/>
        <v>10717</v>
      </c>
      <c r="AA17" s="112" t="s">
        <v>147</v>
      </c>
      <c r="AB17" s="112" t="s">
        <v>148</v>
      </c>
      <c r="AC17" t="s">
        <v>149</v>
      </c>
      <c r="AE17" s="1">
        <v>402</v>
      </c>
      <c r="AF17" s="1">
        <v>1077</v>
      </c>
      <c r="AG17" s="6">
        <f t="shared" si="2"/>
        <v>1.3088067719355364E-2</v>
      </c>
      <c r="AH17" s="6">
        <f t="shared" si="2"/>
        <v>3.3674139386549104E-2</v>
      </c>
      <c r="AI17" t="str">
        <f t="shared" si="3"/>
        <v>1,077
(3%)</v>
      </c>
      <c r="AK17" s="1">
        <v>15681</v>
      </c>
      <c r="AL17" s="1">
        <v>16673</v>
      </c>
      <c r="AM17" s="6">
        <f t="shared" si="4"/>
        <v>7.665136995809862E-3</v>
      </c>
      <c r="AN17" s="6">
        <f t="shared" si="5"/>
        <v>7.4932676093811233E-3</v>
      </c>
      <c r="AP17" s="6"/>
      <c r="AU17" s="38"/>
      <c r="AV17" s="38"/>
      <c r="AX17" s="6"/>
      <c r="AY17" s="6"/>
    </row>
    <row r="18" spans="3:51">
      <c r="C18" s="66"/>
      <c r="D18" s="66"/>
      <c r="E18" s="66"/>
      <c r="F18" s="66" t="s">
        <v>150</v>
      </c>
      <c r="G18" s="72">
        <f>SUM(G10:G17)</f>
        <v>30715</v>
      </c>
      <c r="H18" s="72">
        <f>SUM(H10:H17)</f>
        <v>31983</v>
      </c>
      <c r="I18" s="72">
        <f>SUM(I10:I17)</f>
        <v>1268</v>
      </c>
      <c r="J18" s="70"/>
      <c r="K18" s="72">
        <f>SUM(K10:K17)</f>
        <v>2045756</v>
      </c>
      <c r="L18" s="72">
        <f t="shared" ref="L18:M18" si="8">SUM(L10:L17)</f>
        <v>2225064</v>
      </c>
      <c r="M18" s="72">
        <f t="shared" si="8"/>
        <v>179308</v>
      </c>
      <c r="AA18" s="112" t="s">
        <v>136</v>
      </c>
      <c r="AB18" s="112" t="s">
        <v>151</v>
      </c>
      <c r="AC18" t="s">
        <v>152</v>
      </c>
      <c r="AE18" s="1">
        <v>37</v>
      </c>
      <c r="AF18" s="1">
        <v>92</v>
      </c>
      <c r="AG18" s="6">
        <f t="shared" si="2"/>
        <v>1.2046231482988768E-3</v>
      </c>
      <c r="AH18" s="6">
        <f t="shared" si="2"/>
        <v>2.8765281555826533E-3</v>
      </c>
      <c r="AI18" t="str">
        <f t="shared" si="3"/>
        <v>92
(0%)</v>
      </c>
      <c r="AK18" s="1">
        <v>3756</v>
      </c>
      <c r="AL18" s="1">
        <v>9449</v>
      </c>
      <c r="AM18" s="6">
        <f t="shared" si="4"/>
        <v>1.8359960816441453E-3</v>
      </c>
      <c r="AN18" s="6">
        <f t="shared" si="5"/>
        <v>4.2466194230817633E-3</v>
      </c>
      <c r="AP18" s="6"/>
      <c r="AU18" s="38"/>
      <c r="AV18" s="38"/>
      <c r="AX18" s="6"/>
      <c r="AY18" s="6"/>
    </row>
    <row r="19" spans="3:51">
      <c r="C19" s="307" t="s">
        <v>153</v>
      </c>
      <c r="D19" s="307"/>
      <c r="E19" s="307"/>
      <c r="F19" s="307"/>
      <c r="G19" s="307"/>
      <c r="H19" s="307"/>
      <c r="I19" s="307"/>
      <c r="J19" s="307"/>
      <c r="K19" s="307"/>
      <c r="L19" s="307"/>
      <c r="M19" s="307"/>
      <c r="AA19" s="112" t="s">
        <v>139</v>
      </c>
      <c r="AB19" s="112" t="s">
        <v>154</v>
      </c>
      <c r="AC19" t="s">
        <v>155</v>
      </c>
      <c r="AE19" s="1">
        <v>1742</v>
      </c>
      <c r="AF19" s="1">
        <v>2135</v>
      </c>
      <c r="AG19" s="6">
        <f t="shared" si="2"/>
        <v>5.671496011720658E-2</v>
      </c>
      <c r="AH19" s="6">
        <f t="shared" si="2"/>
        <v>6.6754213175749616E-2</v>
      </c>
      <c r="AI19" t="str">
        <f t="shared" si="3"/>
        <v>2,135
(7%)</v>
      </c>
      <c r="AK19" s="1">
        <v>99291</v>
      </c>
      <c r="AL19" s="1">
        <v>127070</v>
      </c>
      <c r="AM19" s="6">
        <f t="shared" si="4"/>
        <v>4.8535113669469866E-2</v>
      </c>
      <c r="AN19" s="6">
        <f t="shared" si="5"/>
        <v>5.7108469688961758E-2</v>
      </c>
      <c r="AP19" s="6"/>
      <c r="AU19" s="38"/>
      <c r="AV19" s="38"/>
      <c r="AX19" s="6"/>
      <c r="AY19" s="6"/>
    </row>
    <row r="20" spans="3:51" ht="14.25" customHeight="1">
      <c r="C20" s="298"/>
      <c r="D20" s="298"/>
      <c r="E20" s="298"/>
      <c r="F20" s="298"/>
      <c r="G20" s="298"/>
      <c r="H20" s="298"/>
      <c r="I20" s="298"/>
      <c r="J20" s="298"/>
      <c r="K20" s="298"/>
      <c r="L20" s="298"/>
      <c r="M20" s="298"/>
      <c r="AA20" s="112" t="s">
        <v>156</v>
      </c>
      <c r="AB20" s="112" t="s">
        <v>157</v>
      </c>
      <c r="AC20" t="s">
        <v>158</v>
      </c>
      <c r="AE20" s="1">
        <v>5357</v>
      </c>
      <c r="AF20" s="1">
        <v>5923</v>
      </c>
      <c r="AG20" s="6">
        <f t="shared" si="2"/>
        <v>0.17440989744424548</v>
      </c>
      <c r="AH20" s="6">
        <f t="shared" si="2"/>
        <v>0.18519213332082668</v>
      </c>
      <c r="AI20" t="str">
        <f t="shared" si="3"/>
        <v>5,923
(19%)</v>
      </c>
      <c r="AK20" s="1">
        <v>189808</v>
      </c>
      <c r="AL20" s="1">
        <v>218763</v>
      </c>
      <c r="AM20" s="6">
        <f t="shared" si="4"/>
        <v>9.2781348313288589E-2</v>
      </c>
      <c r="AN20" s="6">
        <f t="shared" si="5"/>
        <v>9.8317621425720786E-2</v>
      </c>
      <c r="AP20" s="6"/>
      <c r="AU20" s="38"/>
      <c r="AV20" s="38"/>
      <c r="AX20" s="6"/>
      <c r="AY20" s="6"/>
    </row>
    <row r="21" spans="3:51" ht="15" customHeight="1">
      <c r="C21" s="46"/>
      <c r="D21" s="46"/>
      <c r="E21" s="46"/>
      <c r="F21" s="46"/>
      <c r="G21" s="46"/>
      <c r="H21" s="46"/>
      <c r="I21" s="46"/>
      <c r="J21" s="46"/>
      <c r="K21" s="46"/>
      <c r="L21" s="46"/>
      <c r="M21" s="46"/>
      <c r="AA21" s="112" t="s">
        <v>159</v>
      </c>
      <c r="AB21" s="112" t="s">
        <v>160</v>
      </c>
      <c r="AC21" s="16" t="s">
        <v>161</v>
      </c>
      <c r="AE21" s="3">
        <v>30715</v>
      </c>
      <c r="AF21" s="3">
        <v>31983</v>
      </c>
      <c r="AK21" s="2">
        <v>2045756</v>
      </c>
      <c r="AL21" s="2">
        <v>2225064</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Des Moines</v>
      </c>
      <c r="AH24" s="16" t="str">
        <f>City_label</f>
        <v>Des Moines</v>
      </c>
      <c r="AK24" s="297" t="str">
        <f>County_label</f>
        <v>King County</v>
      </c>
      <c r="AL24" s="297"/>
      <c r="AM24" s="297" t="str">
        <f>County_label</f>
        <v>King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146</v>
      </c>
      <c r="AE26" s="5">
        <f>AE16</f>
        <v>3914</v>
      </c>
      <c r="AF26" s="5">
        <f>AF16</f>
        <v>3785</v>
      </c>
      <c r="AG26" s="6">
        <f>AE26/$AE$31</f>
        <v>0.12742959466058928</v>
      </c>
      <c r="AH26" s="6">
        <f>AF26/$AF$31</f>
        <v>0.11834412031391676</v>
      </c>
      <c r="AI26" t="str">
        <f>TEXT(AF26,"#,##0")&amp;CHAR(10)&amp;"("&amp;TEXT(AH26,"0%"&amp;")")</f>
        <v>3,785
(12%)</v>
      </c>
      <c r="AK26" s="5">
        <f>AK16</f>
        <v>317214</v>
      </c>
      <c r="AL26" s="5">
        <f>AL16</f>
        <v>405835</v>
      </c>
      <c r="AM26" s="6">
        <f>AK26/$AK$31</f>
        <v>0.15505954766844141</v>
      </c>
      <c r="AN26" s="6">
        <f>AL26/$AL$31</f>
        <v>0.18239250646273544</v>
      </c>
    </row>
    <row r="27" spans="3:51" ht="20.25" customHeight="1">
      <c r="C27" s="50"/>
      <c r="D27" s="50"/>
      <c r="E27" s="50"/>
      <c r="F27" s="50"/>
      <c r="G27" s="50"/>
      <c r="H27" s="50"/>
      <c r="I27" s="50"/>
      <c r="J27" s="50"/>
      <c r="K27" s="50"/>
      <c r="L27" s="305" t="str">
        <f>IF(SUM(AH50,AH65,AN50,AN65)&gt;0, "Recommended", "Optional")</f>
        <v>Optional</v>
      </c>
      <c r="M27" s="305"/>
      <c r="AC27" t="s">
        <v>140</v>
      </c>
      <c r="AE27" s="5">
        <f>AE14</f>
        <v>2315</v>
      </c>
      <c r="AF27" s="5">
        <f>AF14</f>
        <v>2951</v>
      </c>
      <c r="AG27" s="6">
        <f>AE27/$AE$31</f>
        <v>7.5370340224645935E-2</v>
      </c>
      <c r="AH27" s="6">
        <f>AF27/$AF$31</f>
        <v>9.2267767251352287E-2</v>
      </c>
      <c r="AI27" t="str">
        <f>TEXT(AF27,"#,##0")&amp;CHAR(10)&amp;"("&amp;TEXT(AH27,"0%"&amp;")")</f>
        <v>2,951
(9%)</v>
      </c>
      <c r="AK27" s="5">
        <f>AK14</f>
        <v>123350</v>
      </c>
      <c r="AL27" s="5">
        <f>AL14</f>
        <v>141566</v>
      </c>
      <c r="AM27" s="6">
        <f>AK27/$AK$31</f>
        <v>6.0295558219064245E-2</v>
      </c>
      <c r="AN27" s="6">
        <f>AL27/$AL$31</f>
        <v>6.3623338474758484E-2</v>
      </c>
    </row>
    <row r="28" spans="3:51">
      <c r="C28" s="50"/>
      <c r="D28" s="50"/>
      <c r="E28" s="50"/>
      <c r="F28" s="50"/>
      <c r="G28" s="50"/>
      <c r="H28" s="50"/>
      <c r="I28" s="50"/>
      <c r="J28" s="50"/>
      <c r="K28" s="50"/>
      <c r="AC28" t="s">
        <v>158</v>
      </c>
      <c r="AE28" s="5">
        <f>AE20</f>
        <v>5357</v>
      </c>
      <c r="AF28" s="5">
        <f>AF20</f>
        <v>5923</v>
      </c>
      <c r="AG28" s="6">
        <f>AE28/$AE$31</f>
        <v>0.17440989744424548</v>
      </c>
      <c r="AH28" s="6">
        <f>AF28/$AF$31</f>
        <v>0.18519213332082668</v>
      </c>
      <c r="AI28" t="str">
        <f>TEXT(AF28,"#,##0")&amp;CHAR(10)&amp;"("&amp;TEXT(AH28,"0%"&amp;")")</f>
        <v>5,923
(19%)</v>
      </c>
      <c r="AK28" s="5">
        <f>AK20</f>
        <v>189808</v>
      </c>
      <c r="AL28" s="5">
        <f>AL20</f>
        <v>218763</v>
      </c>
      <c r="AM28" s="6">
        <f>AK28/$AK$31</f>
        <v>9.2781348313288589E-2</v>
      </c>
      <c r="AN28" s="6">
        <f>AL28/$AL$31</f>
        <v>9.8317621425720786E-2</v>
      </c>
    </row>
    <row r="29" spans="3:51" ht="18" customHeight="1">
      <c r="C29" s="301" t="str">
        <f>"Chart 1. "&amp; City_label &amp; " population by race and Hispanic or Latino ethnicity, 2020"</f>
        <v>Chart 1. Des Moines population by race and Hispanic or Latino ethnicity, 2020</v>
      </c>
      <c r="D29" s="301"/>
      <c r="E29" s="301"/>
      <c r="F29" s="301"/>
      <c r="G29" s="301"/>
      <c r="H29" s="301"/>
      <c r="I29" s="301"/>
      <c r="J29" s="301"/>
      <c r="K29" s="301"/>
      <c r="L29" s="301"/>
      <c r="M29" s="301"/>
      <c r="AC29" t="s">
        <v>152</v>
      </c>
      <c r="AE29" s="5">
        <f>SUM(AE15,AE17,AE18,AE19)</f>
        <v>2290</v>
      </c>
      <c r="AF29" s="5">
        <f>SUM(AF15,AF17,AF18,AF19)</f>
        <v>3413</v>
      </c>
      <c r="AG29" s="6">
        <f>AE29/$AE$31</f>
        <v>7.4556405664984532E-2</v>
      </c>
      <c r="AH29" s="6">
        <f>AF29/$AF$31</f>
        <v>0.10671294125003908</v>
      </c>
      <c r="AI29" t="str">
        <f>TEXT(AF29,"#,##0")&amp;CHAR(10)&amp;"("&amp;TEXT(AH29,"0%"&amp;")")</f>
        <v>3,413
(11%)</v>
      </c>
      <c r="AK29" s="5">
        <f>SUM(AK15,AK17,AK18,AK19)</f>
        <v>130700</v>
      </c>
      <c r="AL29" s="5">
        <f>SUM(AL15,AL17,AL18,AL19)</f>
        <v>163499</v>
      </c>
      <c r="AM29" s="6">
        <f>AK29/$AK$31</f>
        <v>6.3888362052952549E-2</v>
      </c>
      <c r="AN29" s="6">
        <f>AL29/$AL$31</f>
        <v>7.3480583030420696E-2</v>
      </c>
    </row>
    <row r="30" spans="3:51" ht="18" customHeight="1">
      <c r="C30" s="301"/>
      <c r="D30" s="301"/>
      <c r="E30" s="301"/>
      <c r="F30" s="301"/>
      <c r="G30" s="301"/>
      <c r="H30" s="301"/>
      <c r="I30" s="301"/>
      <c r="J30" s="301"/>
      <c r="K30" s="301"/>
      <c r="L30" s="301"/>
      <c r="M30" s="301"/>
      <c r="AC30" t="s">
        <v>137</v>
      </c>
      <c r="AE30" s="5">
        <f>AE13</f>
        <v>16839</v>
      </c>
      <c r="AF30" s="5">
        <f>AF13</f>
        <v>15911</v>
      </c>
      <c r="AG30" s="6">
        <f>AE30/$AE$31</f>
        <v>0.54823376200553475</v>
      </c>
      <c r="AH30" s="6">
        <f>AF30/$AF$31</f>
        <v>0.49748303786386516</v>
      </c>
      <c r="AI30" t="str">
        <f>TEXT(AF30,"#,##0")&amp;CHAR(10)&amp;"("&amp;TEXT(AH30,"0%"&amp;")")</f>
        <v>15,911
(50%)</v>
      </c>
      <c r="AK30" s="5">
        <f>AK13</f>
        <v>1284684</v>
      </c>
      <c r="AL30" s="5">
        <f>AL13</f>
        <v>1295401</v>
      </c>
      <c r="AM30" s="6">
        <f>AK30/$AK$31</f>
        <v>0.62797518374625327</v>
      </c>
      <c r="AN30" s="6">
        <f>AL30/$AL$31</f>
        <v>0.58218595060636458</v>
      </c>
    </row>
    <row r="31" spans="3:51" ht="15">
      <c r="AC31" t="s">
        <v>161</v>
      </c>
      <c r="AE31" s="37">
        <f>SUM(AE26:AE30)</f>
        <v>30715</v>
      </c>
      <c r="AF31" s="37">
        <f>SUM(AF26:AF30)</f>
        <v>31983</v>
      </c>
      <c r="AK31" s="37">
        <f>SUM(AK26:AK30)</f>
        <v>2045756</v>
      </c>
      <c r="AL31" s="37">
        <f>SUM(AL26:AL30)</f>
        <v>2225064</v>
      </c>
    </row>
    <row r="32" spans="3:51" ht="15">
      <c r="C32" s="16"/>
    </row>
    <row r="33" spans="27:40">
      <c r="AE33" s="5"/>
      <c r="AF33" s="5"/>
      <c r="AG33" s="6"/>
      <c r="AH33" s="6"/>
      <c r="AK33" s="5"/>
      <c r="AL33" s="5"/>
      <c r="AM33" s="6"/>
      <c r="AN33" s="6"/>
    </row>
    <row r="35" spans="27:40" ht="15">
      <c r="AF35" s="47" t="str">
        <f>City_label</f>
        <v>Des Moines</v>
      </c>
      <c r="AG35" s="297" t="str">
        <f>City_label</f>
        <v>Des Moines</v>
      </c>
      <c r="AH35" s="297"/>
      <c r="AL35" s="16" t="str">
        <f>County_label</f>
        <v>King County</v>
      </c>
      <c r="AM35" s="297" t="str">
        <f>County_label</f>
        <v>King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158</v>
      </c>
      <c r="AE37" s="5">
        <f>AE20</f>
        <v>5357</v>
      </c>
      <c r="AF37" s="5">
        <f>AF20</f>
        <v>5923</v>
      </c>
      <c r="AG37" s="6">
        <f>AG20</f>
        <v>0.17440989744424548</v>
      </c>
      <c r="AH37" s="6">
        <f>AH20</f>
        <v>0.18519213332082668</v>
      </c>
      <c r="AI37" t="str">
        <f>TEXT(AF37,"#,##0")&amp;CHAR(10)&amp;"("&amp;TEXT(AH37,"0%"&amp;")")</f>
        <v>5,923
(19%)</v>
      </c>
      <c r="AK37" s="5">
        <f>AK20</f>
        <v>189808</v>
      </c>
      <c r="AL37" s="5">
        <f>AL20</f>
        <v>218763</v>
      </c>
      <c r="AM37" s="6">
        <f>AM20</f>
        <v>9.2781348313288589E-2</v>
      </c>
      <c r="AN37" s="6">
        <f>AN20</f>
        <v>9.8317621425720786E-2</v>
      </c>
    </row>
    <row r="38" spans="27:40">
      <c r="AC38" t="s">
        <v>162</v>
      </c>
      <c r="AE38" s="5">
        <f>SUM(AE14:AE19)</f>
        <v>8519</v>
      </c>
      <c r="AF38" s="5">
        <f>SUM(AF14:AF19)</f>
        <v>10149</v>
      </c>
      <c r="AG38" s="6">
        <f>SUM(AG14:AG19)</f>
        <v>0.27735634055021979</v>
      </c>
      <c r="AH38" s="6">
        <f>SUM(AH14:AH19)</f>
        <v>0.3173248288153081</v>
      </c>
      <c r="AI38" t="str">
        <f>TEXT(AF38,"#,##0")&amp;CHAR(10)&amp;"("&amp;TEXT(AH38,"0%"&amp;")")</f>
        <v>10,149
(32%)</v>
      </c>
      <c r="AK38" s="5">
        <f>SUM(AK14:AK19)</f>
        <v>571264</v>
      </c>
      <c r="AL38" s="5">
        <f>SUM(AL14:AL19)</f>
        <v>710900</v>
      </c>
      <c r="AM38" s="6">
        <f>SUM(AM14:AM19)</f>
        <v>0.27924346794045818</v>
      </c>
      <c r="AN38" s="6">
        <f>SUM(AN14:AN19)</f>
        <v>0.31949642796791461</v>
      </c>
    </row>
    <row r="39" spans="27:40">
      <c r="AC39" t="s">
        <v>137</v>
      </c>
      <c r="AE39" s="5">
        <f>AE13</f>
        <v>16839</v>
      </c>
      <c r="AF39" s="5">
        <f>AF13</f>
        <v>15911</v>
      </c>
      <c r="AG39" s="6">
        <f>AG13</f>
        <v>0.54823376200553475</v>
      </c>
      <c r="AH39" s="6">
        <f>AH13</f>
        <v>0.49748303786386516</v>
      </c>
      <c r="AI39" t="str">
        <f>TEXT(AF39,"#,##0")&amp;CHAR(10)&amp;"("&amp;TEXT(AH39,"0%"&amp;")")</f>
        <v>15,911
(50%)</v>
      </c>
      <c r="AK39" s="5">
        <f>AK13</f>
        <v>1284684</v>
      </c>
      <c r="AL39" s="5">
        <f>AL13</f>
        <v>1295401</v>
      </c>
      <c r="AM39" s="6">
        <f>AM13</f>
        <v>0.62797518374625327</v>
      </c>
      <c r="AN39" s="6">
        <f>AN13</f>
        <v>0.58218595060636458</v>
      </c>
    </row>
    <row r="40" spans="27:40" ht="14.25" customHeight="1">
      <c r="AD40" t="s">
        <v>161</v>
      </c>
      <c r="AE40" s="37">
        <f>SUM(AE37:AE38)</f>
        <v>13876</v>
      </c>
      <c r="AF40" s="37">
        <f>SUM(AF37:AF38)</f>
        <v>16072</v>
      </c>
      <c r="AG40" s="53">
        <f>SUM(AG37:AG38)</f>
        <v>0.45176623799446525</v>
      </c>
      <c r="AH40" s="53">
        <f>SUM(AH37:AH38)</f>
        <v>0.50251696213613473</v>
      </c>
      <c r="AK40" s="37">
        <f>SUM(AK37:AK38)</f>
        <v>761072</v>
      </c>
      <c r="AL40" s="37">
        <f>SUM(AL37:AL38)</f>
        <v>929663</v>
      </c>
      <c r="AM40" s="53">
        <f>SUM(AM37:AM38)</f>
        <v>0.37202481625374678</v>
      </c>
      <c r="AN40" s="53">
        <f>SUM(AN37:AN38)</f>
        <v>0.41781404939363542</v>
      </c>
    </row>
    <row r="44" spans="27:40">
      <c r="AF44" s="31"/>
      <c r="AG44" s="31"/>
    </row>
    <row r="45" spans="27:40">
      <c r="AF45" s="31"/>
      <c r="AG45" s="31"/>
    </row>
    <row r="46" spans="27:40">
      <c r="AF46" s="31"/>
      <c r="AG46" s="31"/>
    </row>
    <row r="47" spans="27:40" ht="17.25" thickBot="1">
      <c r="AA47" s="62" t="s">
        <v>163</v>
      </c>
      <c r="AB47" s="62"/>
      <c r="AC47" s="62"/>
      <c r="AD47" s="62"/>
      <c r="AE47" s="62"/>
      <c r="AF47" s="62"/>
      <c r="AG47" s="62"/>
      <c r="AH47" s="62"/>
      <c r="AI47" s="62"/>
      <c r="AJ47" s="62"/>
      <c r="AK47" s="62"/>
      <c r="AL47" s="62"/>
      <c r="AM47" s="62"/>
      <c r="AN47" s="62"/>
    </row>
    <row r="48" spans="27:40" ht="15" thickTop="1"/>
    <row r="49" spans="3:40" ht="15">
      <c r="AE49" s="36" t="str">
        <f>City_label</f>
        <v>Des Moines</v>
      </c>
      <c r="AF49" s="36" t="str">
        <f>City_label</f>
        <v>Des Moines</v>
      </c>
      <c r="AG49" s="36" t="str">
        <f>City_label</f>
        <v>Des Moines</v>
      </c>
      <c r="AH49" s="98" t="str">
        <f>IF(AH50&gt;=1, "Small Numbers", "")</f>
        <v/>
      </c>
      <c r="AK49" s="36" t="str">
        <f>City_label</f>
        <v>Des Moines</v>
      </c>
      <c r="AL49" s="36" t="str">
        <f>City_label</f>
        <v>Des Moines</v>
      </c>
      <c r="AM49" s="36" t="str">
        <f>City_label</f>
        <v>Des Moines</v>
      </c>
      <c r="AN49" t="str">
        <f>IF(AN50&gt;=1, "Small Numbers", "")</f>
        <v/>
      </c>
    </row>
    <row r="50" spans="3:40" ht="15">
      <c r="AE50" s="36">
        <v>2015</v>
      </c>
      <c r="AF50" s="36">
        <v>2015</v>
      </c>
      <c r="AG50" s="36">
        <v>2015</v>
      </c>
      <c r="AH50" s="160">
        <f>SUM(AH52:AH60)</f>
        <v>0</v>
      </c>
      <c r="AK50" s="36">
        <v>2020</v>
      </c>
      <c r="AL50" s="36">
        <v>2020</v>
      </c>
      <c r="AM50" s="36">
        <v>2020</v>
      </c>
      <c r="AN50" s="113">
        <f>SUM(AN52:AN60)</f>
        <v>0</v>
      </c>
    </row>
    <row r="51" spans="3:40" ht="15">
      <c r="AA51" s="36">
        <v>2015</v>
      </c>
      <c r="AB51" s="36">
        <v>2020</v>
      </c>
      <c r="AC51" s="16" t="s">
        <v>131</v>
      </c>
      <c r="AE51" s="36" t="s">
        <v>132</v>
      </c>
      <c r="AF51" s="36" t="s">
        <v>164</v>
      </c>
      <c r="AG51" s="36" t="s">
        <v>165</v>
      </c>
      <c r="AH51" s="36" t="s">
        <v>166</v>
      </c>
      <c r="AK51" s="36" t="s">
        <v>132</v>
      </c>
      <c r="AL51" s="36" t="s">
        <v>164</v>
      </c>
      <c r="AM51" s="36" t="s">
        <v>165</v>
      </c>
      <c r="AN51" s="36" t="s">
        <v>166</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167</v>
      </c>
      <c r="AB52" s="112" t="s">
        <v>168</v>
      </c>
      <c r="AC52" t="s">
        <v>137</v>
      </c>
      <c r="AE52" s="1">
        <v>16839</v>
      </c>
      <c r="AF52" s="1">
        <v>884</v>
      </c>
      <c r="AG52" s="6">
        <f t="shared" ref="AG52:AG60" si="9">IFERROR(((AF52/1.645)/AE52), 0)</f>
        <v>3.1913178825172639E-2</v>
      </c>
      <c r="AH52" s="98">
        <f>IF(AG52&gt;MOE_Threshold, 1, 0)</f>
        <v>0</v>
      </c>
      <c r="AK52" s="1">
        <v>15911</v>
      </c>
      <c r="AL52" s="1">
        <v>1078</v>
      </c>
      <c r="AM52" s="6">
        <f t="shared" ref="AM52:AM60" si="10">IFERROR(((AL52/1.645)/AK52), 0)</f>
        <v>4.1186546976064997E-2</v>
      </c>
      <c r="AN52" s="98">
        <f>IF(AM52&gt;MOE_Threshold, 1, 0)</f>
        <v>0</v>
      </c>
    </row>
    <row r="53" spans="3:40">
      <c r="C53" s="302"/>
      <c r="D53" s="302"/>
      <c r="E53" s="302"/>
      <c r="F53" s="302"/>
      <c r="G53" s="302"/>
      <c r="H53" s="302"/>
      <c r="I53" s="302"/>
      <c r="J53" s="302"/>
      <c r="K53" s="302"/>
      <c r="L53" s="302"/>
      <c r="M53" s="302"/>
      <c r="AA53" s="112" t="s">
        <v>169</v>
      </c>
      <c r="AB53" s="112" t="s">
        <v>170</v>
      </c>
      <c r="AC53" t="s">
        <v>140</v>
      </c>
      <c r="AE53" s="1">
        <v>2315</v>
      </c>
      <c r="AF53" s="1">
        <v>527</v>
      </c>
      <c r="AG53" s="6">
        <f t="shared" si="9"/>
        <v>0.13838649746926021</v>
      </c>
      <c r="AH53" s="98">
        <f>IF(AG53&gt;MOE_Threshold, 1, 0)</f>
        <v>0</v>
      </c>
      <c r="AK53" s="1">
        <v>2951</v>
      </c>
      <c r="AL53" s="1">
        <v>1077</v>
      </c>
      <c r="AM53" s="6">
        <f t="shared" si="10"/>
        <v>0.22186080860745777</v>
      </c>
      <c r="AN53" s="98">
        <f>IF(AM53&gt;MOE_Threshold, 1, 0)</f>
        <v>0</v>
      </c>
    </row>
    <row r="54" spans="3:40">
      <c r="C54" s="50"/>
      <c r="D54" s="50"/>
      <c r="E54" s="50"/>
      <c r="F54" s="50"/>
      <c r="G54" s="50"/>
      <c r="H54" s="50"/>
      <c r="I54" s="50"/>
      <c r="J54" s="50"/>
      <c r="K54" s="50"/>
      <c r="AA54" s="112" t="s">
        <v>171</v>
      </c>
      <c r="AB54" s="112" t="s">
        <v>172</v>
      </c>
      <c r="AC54" t="s">
        <v>143</v>
      </c>
      <c r="AE54" s="1">
        <v>109</v>
      </c>
      <c r="AF54" s="1">
        <v>79</v>
      </c>
      <c r="AG54" s="6">
        <f t="shared" si="9"/>
        <v>0.44059005604974766</v>
      </c>
      <c r="AH54" s="98"/>
      <c r="AK54" s="1">
        <v>109</v>
      </c>
      <c r="AL54" s="1">
        <v>92</v>
      </c>
      <c r="AM54" s="6">
        <f t="shared" si="10"/>
        <v>0.51309221717185793</v>
      </c>
      <c r="AN54" s="98"/>
    </row>
    <row r="55" spans="3:40">
      <c r="AA55" s="112" t="s">
        <v>173</v>
      </c>
      <c r="AB55" s="112" t="s">
        <v>174</v>
      </c>
      <c r="AC55" t="s">
        <v>146</v>
      </c>
      <c r="AE55" s="1">
        <v>3914</v>
      </c>
      <c r="AF55" s="1">
        <v>824</v>
      </c>
      <c r="AG55" s="6">
        <f t="shared" si="9"/>
        <v>0.12797952327627579</v>
      </c>
      <c r="AH55" s="98">
        <f>IF(AG55&gt;MOE_Threshold, 1, 0)</f>
        <v>0</v>
      </c>
      <c r="AK55" s="1">
        <v>3785</v>
      </c>
      <c r="AL55" s="1">
        <v>958</v>
      </c>
      <c r="AM55" s="6">
        <f t="shared" si="10"/>
        <v>0.15386283240916593</v>
      </c>
      <c r="AN55" s="98">
        <f>IF(AM55&gt;MOE_Threshold, 1, 0)</f>
        <v>0</v>
      </c>
    </row>
    <row r="56" spans="3:40" ht="18">
      <c r="C56" s="51" t="str">
        <f>"Chart 1a. "&amp; City_label &amp; " population by race and Hispanic ethnicity, 2020"</f>
        <v>Chart 1a. Des Moines population by race and Hispanic ethnicity, 2020</v>
      </c>
      <c r="AA56" s="112" t="s">
        <v>175</v>
      </c>
      <c r="AB56" s="112" t="s">
        <v>176</v>
      </c>
      <c r="AC56" t="s">
        <v>149</v>
      </c>
      <c r="AE56" s="1">
        <v>402</v>
      </c>
      <c r="AF56" s="1">
        <v>215</v>
      </c>
      <c r="AG56" s="6">
        <f t="shared" si="9"/>
        <v>0.32512210981566336</v>
      </c>
      <c r="AH56" s="98"/>
      <c r="AK56" s="1">
        <v>1077</v>
      </c>
      <c r="AL56" s="1">
        <v>449</v>
      </c>
      <c r="AM56" s="6">
        <f t="shared" si="10"/>
        <v>0.25343391668289433</v>
      </c>
      <c r="AN56" s="98"/>
    </row>
    <row r="57" spans="3:40">
      <c r="AA57" s="112" t="s">
        <v>168</v>
      </c>
      <c r="AB57" s="112" t="s">
        <v>177</v>
      </c>
      <c r="AC57" t="s">
        <v>152</v>
      </c>
      <c r="AE57" s="1">
        <v>37</v>
      </c>
      <c r="AF57" s="1">
        <v>41</v>
      </c>
      <c r="AG57" s="6">
        <f t="shared" si="9"/>
        <v>0.67362195021769489</v>
      </c>
      <c r="AH57" s="98"/>
      <c r="AK57" s="1">
        <v>92</v>
      </c>
      <c r="AL57" s="1">
        <v>91</v>
      </c>
      <c r="AM57" s="6">
        <f t="shared" si="10"/>
        <v>0.60129509713228491</v>
      </c>
      <c r="AN57" s="98"/>
    </row>
    <row r="58" spans="3:40">
      <c r="AA58" s="112" t="s">
        <v>170</v>
      </c>
      <c r="AB58" s="112" t="s">
        <v>178</v>
      </c>
      <c r="AC58" t="s">
        <v>155</v>
      </c>
      <c r="AE58" s="1">
        <v>1742</v>
      </c>
      <c r="AF58" s="1">
        <v>458</v>
      </c>
      <c r="AG58" s="6">
        <f t="shared" si="9"/>
        <v>0.15982747008469461</v>
      </c>
      <c r="AH58" s="98"/>
      <c r="AK58" s="1">
        <v>2135</v>
      </c>
      <c r="AL58" s="1">
        <v>600</v>
      </c>
      <c r="AM58" s="6">
        <f t="shared" si="10"/>
        <v>0.1708391762704384</v>
      </c>
      <c r="AN58" s="98"/>
    </row>
    <row r="59" spans="3:40">
      <c r="AA59" s="112" t="s">
        <v>179</v>
      </c>
      <c r="AB59" s="112" t="s">
        <v>180</v>
      </c>
      <c r="AC59" t="s">
        <v>158</v>
      </c>
      <c r="AE59" s="1">
        <v>5357</v>
      </c>
      <c r="AF59" s="1">
        <v>894</v>
      </c>
      <c r="AG59" s="6">
        <f t="shared" si="9"/>
        <v>0.10144951383100712</v>
      </c>
      <c r="AH59" s="98">
        <f>IF(AG59&gt;MOE_Threshold, 1, 0)</f>
        <v>0</v>
      </c>
      <c r="AK59" s="1">
        <v>5923</v>
      </c>
      <c r="AL59" s="1">
        <v>1086</v>
      </c>
      <c r="AM59" s="6">
        <f t="shared" si="10"/>
        <v>0.1114608088503577</v>
      </c>
      <c r="AN59" s="98">
        <f>IF(AM59&gt;MOE_Threshold, 1, 0)</f>
        <v>0</v>
      </c>
    </row>
    <row r="60" spans="3:40" ht="15">
      <c r="AA60" s="112" t="s">
        <v>181</v>
      </c>
      <c r="AB60" s="112" t="s">
        <v>182</v>
      </c>
      <c r="AC60" s="16" t="s">
        <v>161</v>
      </c>
      <c r="AE60" s="2">
        <v>30715</v>
      </c>
      <c r="AF60" s="2">
        <v>37</v>
      </c>
      <c r="AG60" s="6">
        <f t="shared" si="9"/>
        <v>7.3229370717256949E-4</v>
      </c>
      <c r="AH60" s="98">
        <f>IF(AG60&gt;MOE_Threshold, 1, 0)</f>
        <v>0</v>
      </c>
      <c r="AK60" s="2">
        <v>31983</v>
      </c>
      <c r="AL60" s="2">
        <v>46</v>
      </c>
      <c r="AM60" s="6">
        <f t="shared" si="10"/>
        <v>8.7432466735035054E-4</v>
      </c>
      <c r="AN60" s="98">
        <f>IF(AM60&gt;MOE_Threshold, 1, 0)</f>
        <v>0</v>
      </c>
    </row>
    <row r="61" spans="3:40">
      <c r="AE61" s="1"/>
      <c r="AF61" s="1"/>
      <c r="AK61" s="1"/>
      <c r="AL61" s="1"/>
      <c r="AN61" s="98"/>
    </row>
    <row r="62" spans="3:40">
      <c r="AN62" s="98"/>
    </row>
    <row r="63" spans="3:40">
      <c r="AN63" s="98"/>
    </row>
    <row r="64" spans="3:40" ht="15">
      <c r="AF64" s="36" t="str">
        <f>County_label</f>
        <v>King County</v>
      </c>
      <c r="AG64" s="36" t="str">
        <f>County_label</f>
        <v>King County</v>
      </c>
      <c r="AH64" t="str">
        <f>IF(AH65&gt;=1, "Small Numbers", "")</f>
        <v/>
      </c>
      <c r="AK64" s="36" t="str">
        <f>County_label</f>
        <v>King County</v>
      </c>
      <c r="AL64" s="36" t="str">
        <f>County_label</f>
        <v>King County</v>
      </c>
      <c r="AM64" s="36" t="str">
        <f>County_label</f>
        <v>King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131</v>
      </c>
      <c r="AE66" s="36" t="s">
        <v>132</v>
      </c>
      <c r="AF66" s="36" t="s">
        <v>164</v>
      </c>
      <c r="AG66" s="36" t="s">
        <v>165</v>
      </c>
      <c r="AH66" s="36" t="s">
        <v>166</v>
      </c>
      <c r="AK66" s="36" t="s">
        <v>132</v>
      </c>
      <c r="AL66" s="36" t="s">
        <v>164</v>
      </c>
      <c r="AM66" s="36" t="s">
        <v>165</v>
      </c>
      <c r="AN66" s="36" t="s">
        <v>166</v>
      </c>
    </row>
    <row r="67" spans="3:40">
      <c r="AA67" s="112" t="s">
        <v>167</v>
      </c>
      <c r="AB67" s="112" t="s">
        <v>168</v>
      </c>
      <c r="AC67" t="s">
        <v>137</v>
      </c>
      <c r="AE67" s="1">
        <v>1284684</v>
      </c>
      <c r="AF67" s="1">
        <v>543</v>
      </c>
      <c r="AG67" s="6">
        <f t="shared" ref="AG67:AG75" si="11">IFERROR(((AF67/1.645)/AE67), 0)</f>
        <v>2.5694348603262309E-4</v>
      </c>
      <c r="AH67" s="98">
        <f>IF(AG67&gt;MOE_Threshold, 1, 0)</f>
        <v>0</v>
      </c>
      <c r="AK67" s="1">
        <v>1295401</v>
      </c>
      <c r="AL67" s="1">
        <v>1744</v>
      </c>
      <c r="AM67" s="6">
        <f t="shared" ref="AM67:AM75" si="12">IFERROR(((AL67/1.645)/AK67), 0)</f>
        <v>8.1842021954643283E-4</v>
      </c>
      <c r="AN67" s="98">
        <f>IF(AM67&gt;MOE_Threshold, 1, 0)</f>
        <v>0</v>
      </c>
    </row>
    <row r="68" spans="3:40">
      <c r="AA68" s="112" t="s">
        <v>169</v>
      </c>
      <c r="AB68" s="112" t="s">
        <v>170</v>
      </c>
      <c r="AC68" t="s">
        <v>140</v>
      </c>
      <c r="AE68" s="1">
        <v>123350</v>
      </c>
      <c r="AF68" s="1">
        <v>1626</v>
      </c>
      <c r="AG68" s="6">
        <f t="shared" si="11"/>
        <v>8.0133753386649048E-3</v>
      </c>
      <c r="AH68" s="98">
        <f>IF(AG68&gt;MOE_Threshold, 1, 0)</f>
        <v>0</v>
      </c>
      <c r="AK68" s="1">
        <v>141566</v>
      </c>
      <c r="AL68" s="1">
        <v>2237</v>
      </c>
      <c r="AM68" s="6">
        <f t="shared" si="12"/>
        <v>9.6059676719896549E-3</v>
      </c>
      <c r="AN68" s="98">
        <f>IF(AM68&gt;MOE_Threshold, 1, 0)</f>
        <v>0</v>
      </c>
    </row>
    <row r="69" spans="3:40">
      <c r="AA69" s="112" t="s">
        <v>171</v>
      </c>
      <c r="AB69" s="112" t="s">
        <v>172</v>
      </c>
      <c r="AC69" t="s">
        <v>143</v>
      </c>
      <c r="AE69" s="1">
        <v>11972</v>
      </c>
      <c r="AF69" s="1">
        <v>883</v>
      </c>
      <c r="AG69" s="6">
        <f t="shared" si="11"/>
        <v>4.483612725538922E-2</v>
      </c>
      <c r="AH69" s="98"/>
      <c r="AK69" s="1">
        <v>10307</v>
      </c>
      <c r="AL69" s="1">
        <v>718</v>
      </c>
      <c r="AM69" s="6">
        <f t="shared" si="12"/>
        <v>4.2347352685916231E-2</v>
      </c>
      <c r="AN69" s="98"/>
    </row>
    <row r="70" spans="3:40">
      <c r="AA70" s="112" t="s">
        <v>173</v>
      </c>
      <c r="AB70" s="112" t="s">
        <v>174</v>
      </c>
      <c r="AC70" t="s">
        <v>146</v>
      </c>
      <c r="AE70" s="1">
        <v>317214</v>
      </c>
      <c r="AF70" s="1">
        <v>2236</v>
      </c>
      <c r="AG70" s="6">
        <f t="shared" si="11"/>
        <v>4.2850268800157781E-3</v>
      </c>
      <c r="AH70" s="98">
        <f>IF(AG70&gt;MOE_Threshold, 1, 0)</f>
        <v>0</v>
      </c>
      <c r="AK70" s="1">
        <v>405835</v>
      </c>
      <c r="AL70" s="1">
        <v>2728</v>
      </c>
      <c r="AM70" s="6">
        <f t="shared" si="12"/>
        <v>4.0862879313365817E-3</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175</v>
      </c>
      <c r="AB71" s="112" t="s">
        <v>176</v>
      </c>
      <c r="AC71" t="s">
        <v>149</v>
      </c>
      <c r="AE71" s="1">
        <v>15681</v>
      </c>
      <c r="AF71" s="1">
        <v>532</v>
      </c>
      <c r="AG71" s="6">
        <f t="shared" si="11"/>
        <v>2.0623956081828258E-2</v>
      </c>
      <c r="AH71" s="98"/>
      <c r="AK71" s="1">
        <v>16673</v>
      </c>
      <c r="AL71" s="1">
        <v>624</v>
      </c>
      <c r="AM71" s="6">
        <f t="shared" si="12"/>
        <v>2.2751232950931531E-2</v>
      </c>
      <c r="AN71" s="98"/>
    </row>
    <row r="72" spans="3:40">
      <c r="C72" s="298"/>
      <c r="D72" s="298"/>
      <c r="E72" s="298"/>
      <c r="F72" s="298"/>
      <c r="G72" s="298"/>
      <c r="H72" s="298"/>
      <c r="I72" s="298"/>
      <c r="J72" s="298"/>
      <c r="K72" s="298"/>
      <c r="AA72" s="112" t="s">
        <v>168</v>
      </c>
      <c r="AB72" s="112" t="s">
        <v>177</v>
      </c>
      <c r="AC72" t="s">
        <v>152</v>
      </c>
      <c r="AE72" s="1">
        <v>3756</v>
      </c>
      <c r="AF72" s="1">
        <v>659</v>
      </c>
      <c r="AG72" s="6">
        <f t="shared" si="11"/>
        <v>0.10665812106910605</v>
      </c>
      <c r="AH72" s="98"/>
      <c r="AK72" s="1">
        <v>9449</v>
      </c>
      <c r="AL72" s="1">
        <v>1754</v>
      </c>
      <c r="AM72" s="6">
        <f t="shared" si="12"/>
        <v>0.11284383513348416</v>
      </c>
      <c r="AN72" s="98"/>
    </row>
    <row r="73" spans="3:40">
      <c r="AA73" s="112" t="s">
        <v>170</v>
      </c>
      <c r="AB73" s="112" t="s">
        <v>178</v>
      </c>
      <c r="AC73" t="s">
        <v>155</v>
      </c>
      <c r="AE73" s="1">
        <v>99291</v>
      </c>
      <c r="AF73" s="1">
        <v>2853</v>
      </c>
      <c r="AG73" s="6">
        <f t="shared" si="11"/>
        <v>1.7467308261164358E-2</v>
      </c>
      <c r="AH73" s="98"/>
      <c r="AK73" s="1">
        <v>127070</v>
      </c>
      <c r="AL73" s="1">
        <v>4002</v>
      </c>
      <c r="AM73" s="6">
        <f t="shared" si="12"/>
        <v>1.9145563451014126E-2</v>
      </c>
      <c r="AN73" s="98"/>
    </row>
    <row r="74" spans="3:40" ht="18" customHeight="1">
      <c r="C74" s="301" t="str">
        <f>"Table 2. Racial composition percentage of "&amp; City_label &amp; " and " &amp; County_label&amp; " 2015 and 2020"</f>
        <v>Table 2. Racial composition percentage of Des Moines and King County 2015 and 2020</v>
      </c>
      <c r="D74" s="301"/>
      <c r="E74" s="301"/>
      <c r="F74" s="301"/>
      <c r="G74" s="301"/>
      <c r="H74" s="301"/>
      <c r="I74" s="301"/>
      <c r="J74" s="301"/>
      <c r="K74" s="301"/>
      <c r="L74" s="301"/>
      <c r="M74" s="301"/>
      <c r="AA74" s="112" t="s">
        <v>179</v>
      </c>
      <c r="AB74" s="112" t="s">
        <v>180</v>
      </c>
      <c r="AC74" t="s">
        <v>158</v>
      </c>
      <c r="AE74" s="1">
        <v>189808</v>
      </c>
      <c r="AF74" s="1" t="s">
        <v>2734</v>
      </c>
      <c r="AG74" s="6">
        <f t="shared" si="11"/>
        <v>0</v>
      </c>
      <c r="AH74" s="98">
        <f>IF(AG74&gt;MOE_Threshold, 1, 0)</f>
        <v>0</v>
      </c>
      <c r="AK74" s="1">
        <v>218763</v>
      </c>
      <c r="AL74" s="1" t="s">
        <v>2734</v>
      </c>
      <c r="AM74" s="6">
        <f t="shared" si="12"/>
        <v>0</v>
      </c>
      <c r="AN74" s="98">
        <f>IF(AM74&gt;MOE_Threshold, 1, 0)</f>
        <v>0</v>
      </c>
    </row>
    <row r="75" spans="3:40" ht="18" customHeight="1">
      <c r="C75" s="301"/>
      <c r="D75" s="301"/>
      <c r="E75" s="301"/>
      <c r="F75" s="301"/>
      <c r="G75" s="301"/>
      <c r="H75" s="301"/>
      <c r="I75" s="301"/>
      <c r="J75" s="301"/>
      <c r="K75" s="301"/>
      <c r="L75" s="301"/>
      <c r="M75" s="301"/>
      <c r="AA75" s="112" t="s">
        <v>181</v>
      </c>
      <c r="AB75" s="112" t="s">
        <v>182</v>
      </c>
      <c r="AC75" s="16" t="s">
        <v>161</v>
      </c>
      <c r="AE75" s="2">
        <v>2045756</v>
      </c>
      <c r="AF75" s="1" t="s">
        <v>2734</v>
      </c>
      <c r="AG75" s="6">
        <f t="shared" si="11"/>
        <v>0</v>
      </c>
      <c r="AH75" s="98">
        <f>IF(AG75&gt;MOE_Threshold, 1, 0)</f>
        <v>0</v>
      </c>
      <c r="AK75" s="2">
        <v>2225064</v>
      </c>
      <c r="AL75" s="1" t="s">
        <v>2734</v>
      </c>
      <c r="AM75" s="6">
        <f t="shared" si="12"/>
        <v>0</v>
      </c>
      <c r="AN75" s="161">
        <f>IF(AM75&gt;MOE_Threshold, 1, 0)</f>
        <v>0</v>
      </c>
    </row>
    <row r="76" spans="3:40" ht="18" customHeight="1" thickBot="1">
      <c r="AE76" s="1"/>
      <c r="AF76" s="1"/>
      <c r="AK76" s="1"/>
      <c r="AL76" s="1"/>
    </row>
    <row r="77" spans="3:40">
      <c r="C77" s="64"/>
      <c r="D77" s="64"/>
      <c r="E77" s="64"/>
      <c r="F77" s="303" t="str">
        <f>City_label</f>
        <v>Des Moines</v>
      </c>
      <c r="G77" s="303"/>
      <c r="H77" s="303" t="str">
        <f>County_label</f>
        <v>King County</v>
      </c>
      <c r="I77" s="303"/>
      <c r="J77" s="100"/>
    </row>
    <row r="78" spans="3:40">
      <c r="C78" s="66" t="s">
        <v>129</v>
      </c>
      <c r="D78" s="66"/>
      <c r="E78" s="66"/>
      <c r="F78" s="67">
        <v>2015</v>
      </c>
      <c r="G78" s="67">
        <v>2020</v>
      </c>
      <c r="H78" s="67">
        <v>2015</v>
      </c>
      <c r="I78" s="67">
        <v>2020</v>
      </c>
      <c r="J78" s="67"/>
    </row>
    <row r="79" spans="3:40">
      <c r="C79" s="29" t="s">
        <v>146</v>
      </c>
      <c r="D79" s="29"/>
      <c r="E79" s="29"/>
      <c r="F79" s="179">
        <f t="shared" ref="F79:G83" si="13">AG26</f>
        <v>0.12742959466058928</v>
      </c>
      <c r="G79" s="179">
        <f t="shared" si="13"/>
        <v>0.11834412031391676</v>
      </c>
      <c r="H79" s="179">
        <f t="shared" ref="H79:I83" si="14">AM26</f>
        <v>0.15505954766844141</v>
      </c>
      <c r="I79" s="179">
        <f t="shared" si="14"/>
        <v>0.18239250646273544</v>
      </c>
    </row>
    <row r="80" spans="3:40">
      <c r="C80" s="29" t="s">
        <v>140</v>
      </c>
      <c r="D80" s="29"/>
      <c r="E80" s="29"/>
      <c r="F80" s="101">
        <f t="shared" si="13"/>
        <v>7.5370340224645935E-2</v>
      </c>
      <c r="G80" s="101">
        <f t="shared" si="13"/>
        <v>9.2267767251352287E-2</v>
      </c>
      <c r="H80" s="101">
        <f t="shared" si="14"/>
        <v>6.0295558219064245E-2</v>
      </c>
      <c r="I80" s="101">
        <f t="shared" si="14"/>
        <v>6.3623338474758484E-2</v>
      </c>
    </row>
    <row r="81" spans="3:10">
      <c r="C81" s="29" t="s">
        <v>158</v>
      </c>
      <c r="D81" s="29"/>
      <c r="E81" s="29"/>
      <c r="F81" s="179">
        <f t="shared" si="13"/>
        <v>0.17440989744424548</v>
      </c>
      <c r="G81" s="179">
        <f t="shared" si="13"/>
        <v>0.18519213332082668</v>
      </c>
      <c r="H81" s="179">
        <f t="shared" si="14"/>
        <v>9.2781348313288589E-2</v>
      </c>
      <c r="I81" s="179">
        <f t="shared" si="14"/>
        <v>9.8317621425720786E-2</v>
      </c>
    </row>
    <row r="82" spans="3:10">
      <c r="C82" s="29" t="s">
        <v>152</v>
      </c>
      <c r="D82" s="29"/>
      <c r="E82" s="29"/>
      <c r="F82" s="101">
        <f t="shared" si="13"/>
        <v>7.4556405664984532E-2</v>
      </c>
      <c r="G82" s="101">
        <f t="shared" si="13"/>
        <v>0.10671294125003908</v>
      </c>
      <c r="H82" s="101">
        <f t="shared" si="14"/>
        <v>6.3888362052952549E-2</v>
      </c>
      <c r="I82" s="101">
        <f t="shared" si="14"/>
        <v>7.3480583030420696E-2</v>
      </c>
    </row>
    <row r="83" spans="3:10" ht="13.9" customHeight="1">
      <c r="C83" s="29" t="s">
        <v>137</v>
      </c>
      <c r="D83" s="29"/>
      <c r="E83" s="29"/>
      <c r="F83" s="179">
        <f t="shared" si="13"/>
        <v>0.54823376200553475</v>
      </c>
      <c r="G83" s="179">
        <f t="shared" si="13"/>
        <v>0.49748303786386516</v>
      </c>
      <c r="H83" s="179">
        <f t="shared" si="14"/>
        <v>0.62797518374625327</v>
      </c>
      <c r="I83" s="179">
        <f t="shared" si="14"/>
        <v>0.58218595060636458</v>
      </c>
      <c r="J83" s="35"/>
    </row>
    <row r="84" spans="3:10">
      <c r="C84" s="299" t="s">
        <v>183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Des Moines and King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183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Des Moines and King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183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Des Moines and King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153</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topLeftCell="A80"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106</v>
      </c>
      <c r="D2" s="4"/>
      <c r="E2" s="4"/>
      <c r="F2" s="4"/>
      <c r="G2" s="4"/>
      <c r="H2" s="4"/>
      <c r="I2" s="4"/>
      <c r="J2" s="4"/>
      <c r="K2" s="4"/>
      <c r="L2" s="4"/>
      <c r="M2" s="4"/>
      <c r="R2" s="4" t="s">
        <v>126</v>
      </c>
      <c r="S2" s="4"/>
      <c r="T2" s="4"/>
      <c r="U2" s="4"/>
      <c r="V2" s="4"/>
      <c r="W2" s="4"/>
      <c r="X2" s="4"/>
      <c r="Y2" s="4"/>
      <c r="Z2" s="4"/>
      <c r="AA2" s="4"/>
      <c r="AB2" s="4"/>
      <c r="AC2" s="4"/>
      <c r="AD2" s="4"/>
      <c r="AE2" s="4"/>
      <c r="AF2" s="4"/>
      <c r="AG2" s="4"/>
      <c r="AH2" s="4"/>
      <c r="AI2" s="4"/>
      <c r="AJ2" s="4"/>
      <c r="AK2" s="4"/>
      <c r="AO2" s="4" t="s">
        <v>184</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Des Moines number of households by housing cost burden, 2019</v>
      </c>
      <c r="J4" t="s">
        <v>185</v>
      </c>
      <c r="R4" s="16" t="s">
        <v>127</v>
      </c>
      <c r="S4" s="52" t="str">
        <f>City</f>
        <v>Des Moines city, Washington</v>
      </c>
    </row>
    <row r="5" spans="3:66" ht="15.75" customHeight="1" thickBot="1">
      <c r="R5" s="16" t="s">
        <v>128</v>
      </c>
      <c r="S5" s="52" t="str">
        <f>County</f>
        <v>King County, Washington</v>
      </c>
      <c r="AD5" s="162" t="s">
        <v>186</v>
      </c>
      <c r="AR5" s="196"/>
      <c r="AU5" s="197"/>
      <c r="AX5" s="194"/>
      <c r="BA5" s="158"/>
      <c r="BH5" s="158"/>
    </row>
    <row r="6" spans="3:66" ht="14.25" customHeight="1">
      <c r="C6" s="64"/>
      <c r="D6" s="64"/>
      <c r="E6" s="73"/>
      <c r="F6" s="309" t="s">
        <v>137</v>
      </c>
      <c r="G6" s="309" t="s">
        <v>140</v>
      </c>
      <c r="H6" s="309" t="s">
        <v>146</v>
      </c>
      <c r="I6" s="309" t="s">
        <v>187</v>
      </c>
      <c r="J6" s="309" t="s">
        <v>188</v>
      </c>
      <c r="K6" s="309" t="s">
        <v>152</v>
      </c>
      <c r="L6" s="309" t="s">
        <v>189</v>
      </c>
      <c r="M6" s="309" t="s">
        <v>150</v>
      </c>
      <c r="T6" s="308" t="s">
        <v>137</v>
      </c>
      <c r="U6" s="308" t="s">
        <v>140</v>
      </c>
      <c r="V6" s="308" t="s">
        <v>146</v>
      </c>
      <c r="W6" s="308" t="s">
        <v>187</v>
      </c>
      <c r="X6" s="308" t="s">
        <v>188</v>
      </c>
      <c r="Y6" s="308" t="s">
        <v>152</v>
      </c>
      <c r="Z6" s="308" t="s">
        <v>158</v>
      </c>
      <c r="AA6" s="308" t="s">
        <v>190</v>
      </c>
      <c r="AQ6" s="316" t="s">
        <v>191</v>
      </c>
      <c r="AR6" s="316"/>
      <c r="AS6" s="316"/>
      <c r="AT6" s="316" t="s">
        <v>192</v>
      </c>
      <c r="AU6" s="316"/>
      <c r="AV6" s="316"/>
      <c r="AW6" s="316" t="s">
        <v>193</v>
      </c>
      <c r="AX6" s="316"/>
      <c r="AY6" s="316"/>
      <c r="AZ6" s="316" t="s">
        <v>194</v>
      </c>
      <c r="BA6" s="316"/>
      <c r="BB6" s="316"/>
      <c r="BG6" s="311" t="s">
        <v>194</v>
      </c>
      <c r="BH6" s="311"/>
      <c r="BI6" s="311"/>
    </row>
    <row r="7" spans="3:66" ht="19.5" customHeight="1">
      <c r="C7" s="81"/>
      <c r="D7" s="81"/>
      <c r="E7" s="80"/>
      <c r="F7" s="310"/>
      <c r="G7" s="310"/>
      <c r="H7" s="310"/>
      <c r="I7" s="310"/>
      <c r="J7" s="310"/>
      <c r="K7" s="310"/>
      <c r="L7" s="310"/>
      <c r="M7" s="310"/>
      <c r="S7" s="162" t="s">
        <v>195</v>
      </c>
      <c r="T7" s="308"/>
      <c r="U7" s="308"/>
      <c r="V7" s="308"/>
      <c r="W7" s="308"/>
      <c r="X7" s="308"/>
      <c r="Y7" s="308"/>
      <c r="Z7" s="308"/>
      <c r="AA7" s="308"/>
      <c r="AB7" s="5"/>
      <c r="AC7" s="5"/>
      <c r="AD7" s="312"/>
      <c r="AE7" s="314" t="s">
        <v>146</v>
      </c>
      <c r="AF7" s="313" t="s">
        <v>140</v>
      </c>
      <c r="AG7" s="315" t="s">
        <v>158</v>
      </c>
      <c r="AH7" s="314" t="s">
        <v>196</v>
      </c>
      <c r="AI7" s="324" t="s">
        <v>197</v>
      </c>
      <c r="AJ7" s="324" t="s">
        <v>137</v>
      </c>
      <c r="AK7" s="314" t="s">
        <v>150</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198</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193</v>
      </c>
      <c r="BH9" s="311"/>
      <c r="BI9" s="311"/>
    </row>
    <row r="10" spans="3:66">
      <c r="C10" s="69" t="str">
        <f>S30</f>
        <v>Not Cost Burdened</v>
      </c>
      <c r="D10" s="29"/>
      <c r="E10" s="29"/>
      <c r="F10" s="102">
        <f t="shared" ref="F10:L10" si="0">T30</f>
        <v>4020</v>
      </c>
      <c r="G10" s="102">
        <f t="shared" si="0"/>
        <v>160</v>
      </c>
      <c r="H10" s="102">
        <f t="shared" si="0"/>
        <v>535</v>
      </c>
      <c r="I10" s="102">
        <f t="shared" si="0"/>
        <v>0</v>
      </c>
      <c r="J10" s="102">
        <f t="shared" si="0"/>
        <v>4</v>
      </c>
      <c r="K10" s="102">
        <f t="shared" si="0"/>
        <v>185</v>
      </c>
      <c r="L10" s="102">
        <f t="shared" si="0"/>
        <v>555</v>
      </c>
      <c r="M10" s="102">
        <f>SUM(F10:L10)</f>
        <v>5459</v>
      </c>
      <c r="S10" s="33" t="s">
        <v>199</v>
      </c>
      <c r="T10" s="5">
        <f t="shared" ref="T10:AA13" si="1">T30+T50</f>
        <v>5240</v>
      </c>
      <c r="U10" s="5">
        <f t="shared" si="1"/>
        <v>295</v>
      </c>
      <c r="V10" s="5">
        <f t="shared" si="1"/>
        <v>615</v>
      </c>
      <c r="W10" s="5">
        <f t="shared" si="1"/>
        <v>55</v>
      </c>
      <c r="X10" s="5">
        <f t="shared" si="1"/>
        <v>154</v>
      </c>
      <c r="Y10" s="5">
        <f t="shared" si="1"/>
        <v>390</v>
      </c>
      <c r="Z10" s="5">
        <f t="shared" si="1"/>
        <v>995</v>
      </c>
      <c r="AA10" s="5">
        <f t="shared" si="1"/>
        <v>7744</v>
      </c>
      <c r="AB10" s="5"/>
      <c r="AC10" s="5"/>
      <c r="AD10" s="33" t="s">
        <v>199</v>
      </c>
      <c r="AE10" s="5">
        <f>V10</f>
        <v>615</v>
      </c>
      <c r="AF10" s="5">
        <f>U10</f>
        <v>295</v>
      </c>
      <c r="AG10" s="5">
        <f>'Cost Burden'!Z10</f>
        <v>995</v>
      </c>
      <c r="AH10" s="5">
        <f>SUM(W10:Y10)</f>
        <v>599</v>
      </c>
      <c r="AI10" s="5">
        <f t="shared" ref="AI10" si="2">SUM(U10:Z10)</f>
        <v>2504</v>
      </c>
      <c r="AJ10" s="5">
        <f>T10</f>
        <v>5240</v>
      </c>
      <c r="AK10" s="5">
        <f t="shared" ref="AK10" si="3">SUM(AJ10,AE10:AH10)</f>
        <v>7744</v>
      </c>
      <c r="AQ10" s="31"/>
      <c r="BC10" s="41"/>
      <c r="BG10" s="311"/>
      <c r="BH10" s="311"/>
      <c r="BI10" s="311"/>
    </row>
    <row r="11" spans="3:66" ht="13.9" customHeight="1">
      <c r="C11" s="69" t="str">
        <f>S36</f>
        <v>Total Cost-Burdened</v>
      </c>
      <c r="D11" s="29"/>
      <c r="E11" s="29"/>
      <c r="F11" s="102">
        <f>T36</f>
        <v>1355</v>
      </c>
      <c r="G11" s="102">
        <f t="shared" ref="G11:L11" si="4">U36</f>
        <v>125</v>
      </c>
      <c r="H11" s="102">
        <f t="shared" si="4"/>
        <v>190</v>
      </c>
      <c r="I11" s="102">
        <f t="shared" si="4"/>
        <v>4</v>
      </c>
      <c r="J11" s="102">
        <f t="shared" si="4"/>
        <v>10</v>
      </c>
      <c r="K11" s="102">
        <f t="shared" si="4"/>
        <v>70</v>
      </c>
      <c r="L11" s="102">
        <f t="shared" si="4"/>
        <v>105</v>
      </c>
      <c r="M11" s="102">
        <f t="shared" ref="M11:M14" si="5">SUM(F11:L11)</f>
        <v>1859</v>
      </c>
      <c r="S11" s="33" t="s">
        <v>192</v>
      </c>
      <c r="T11" s="5">
        <f t="shared" si="1"/>
        <v>1425</v>
      </c>
      <c r="U11" s="5">
        <f t="shared" si="1"/>
        <v>165</v>
      </c>
      <c r="V11" s="5">
        <f t="shared" si="1"/>
        <v>240</v>
      </c>
      <c r="W11" s="5">
        <f t="shared" si="1"/>
        <v>4</v>
      </c>
      <c r="X11" s="5">
        <f t="shared" si="1"/>
        <v>45</v>
      </c>
      <c r="Y11" s="5">
        <f t="shared" si="1"/>
        <v>140</v>
      </c>
      <c r="Z11" s="5">
        <f t="shared" si="1"/>
        <v>565</v>
      </c>
      <c r="AA11" s="5">
        <f t="shared" si="1"/>
        <v>2584</v>
      </c>
      <c r="AB11" s="5"/>
      <c r="AC11" s="5"/>
      <c r="AD11" s="33" t="s">
        <v>192</v>
      </c>
      <c r="AE11" s="5">
        <f t="shared" ref="AE11:AE14" si="6">V11</f>
        <v>240</v>
      </c>
      <c r="AF11" s="5">
        <f t="shared" ref="AF11:AF13" si="7">U11</f>
        <v>165</v>
      </c>
      <c r="AG11" s="5">
        <f>'Cost Burden'!Z11</f>
        <v>565</v>
      </c>
      <c r="AH11" s="5">
        <f t="shared" ref="AH11:AH13" si="8">SUM(W11:Y11)</f>
        <v>189</v>
      </c>
      <c r="AI11" s="5">
        <f t="shared" ref="AI11:AI13" si="9">SUM(U11:Z11)</f>
        <v>1159</v>
      </c>
      <c r="AJ11" s="5">
        <f t="shared" ref="AJ11:AJ13" si="10">T11</f>
        <v>1425</v>
      </c>
      <c r="AK11" s="5">
        <f t="shared" ref="AK11:AK13" si="11">SUM(AJ11,AE11:AH11)</f>
        <v>2584</v>
      </c>
      <c r="AQ11" s="31"/>
      <c r="BC11" s="41"/>
      <c r="BH11" s="197"/>
    </row>
    <row r="12" spans="3:66">
      <c r="C12" s="117" t="str">
        <f>S31</f>
        <v>Cost-Burdened (30-50%)</v>
      </c>
      <c r="D12" s="118"/>
      <c r="E12" s="118"/>
      <c r="F12" s="214">
        <f t="shared" ref="F12:L14" si="12">T31</f>
        <v>815</v>
      </c>
      <c r="G12" s="214">
        <f t="shared" si="12"/>
        <v>75</v>
      </c>
      <c r="H12" s="214">
        <f t="shared" si="12"/>
        <v>115</v>
      </c>
      <c r="I12" s="214">
        <f t="shared" si="12"/>
        <v>4</v>
      </c>
      <c r="J12" s="214">
        <f t="shared" si="12"/>
        <v>10</v>
      </c>
      <c r="K12" s="214">
        <f t="shared" si="12"/>
        <v>55</v>
      </c>
      <c r="L12" s="214">
        <f t="shared" si="12"/>
        <v>105</v>
      </c>
      <c r="M12" s="214">
        <f t="shared" si="5"/>
        <v>1179</v>
      </c>
      <c r="S12" s="33" t="s">
        <v>191</v>
      </c>
      <c r="T12" s="5">
        <f t="shared" si="1"/>
        <v>1025</v>
      </c>
      <c r="U12" s="5">
        <f t="shared" si="1"/>
        <v>390</v>
      </c>
      <c r="V12" s="5">
        <f t="shared" si="1"/>
        <v>140</v>
      </c>
      <c r="W12" s="5">
        <f t="shared" si="1"/>
        <v>0</v>
      </c>
      <c r="X12" s="5">
        <f t="shared" si="1"/>
        <v>0</v>
      </c>
      <c r="Y12" s="5">
        <f t="shared" si="1"/>
        <v>80</v>
      </c>
      <c r="Z12" s="5">
        <f t="shared" si="1"/>
        <v>35</v>
      </c>
      <c r="AA12" s="5">
        <f t="shared" si="1"/>
        <v>1670</v>
      </c>
      <c r="AB12" s="5"/>
      <c r="AC12" s="5"/>
      <c r="AD12" s="33" t="s">
        <v>191</v>
      </c>
      <c r="AE12" s="5">
        <f t="shared" si="6"/>
        <v>140</v>
      </c>
      <c r="AF12" s="5">
        <f t="shared" si="7"/>
        <v>390</v>
      </c>
      <c r="AG12" s="5">
        <f>'Cost Burden'!Z12</f>
        <v>35</v>
      </c>
      <c r="AH12" s="5">
        <f t="shared" si="8"/>
        <v>80</v>
      </c>
      <c r="AI12" s="5">
        <f t="shared" si="9"/>
        <v>645</v>
      </c>
      <c r="AJ12" s="5">
        <f t="shared" si="10"/>
        <v>1025</v>
      </c>
      <c r="AK12" s="5">
        <f t="shared" si="11"/>
        <v>1670</v>
      </c>
      <c r="AQ12" s="31"/>
      <c r="BC12" s="41"/>
      <c r="BG12" s="311" t="s">
        <v>192</v>
      </c>
      <c r="BH12" s="311"/>
      <c r="BI12" s="311"/>
    </row>
    <row r="13" spans="3:66">
      <c r="C13" s="117" t="str">
        <f>S32</f>
        <v>Severely Cost-Burdened (&gt;50%)</v>
      </c>
      <c r="D13" s="118"/>
      <c r="E13" s="118"/>
      <c r="F13" s="214">
        <f t="shared" si="12"/>
        <v>540</v>
      </c>
      <c r="G13" s="214">
        <f t="shared" si="12"/>
        <v>50</v>
      </c>
      <c r="H13" s="214">
        <f t="shared" si="12"/>
        <v>75</v>
      </c>
      <c r="I13" s="214">
        <f t="shared" si="12"/>
        <v>0</v>
      </c>
      <c r="J13" s="214">
        <f t="shared" si="12"/>
        <v>0</v>
      </c>
      <c r="K13" s="214">
        <f t="shared" si="12"/>
        <v>15</v>
      </c>
      <c r="L13" s="214">
        <f t="shared" si="12"/>
        <v>0</v>
      </c>
      <c r="M13" s="214">
        <f t="shared" si="5"/>
        <v>680</v>
      </c>
      <c r="S13" s="33" t="s">
        <v>194</v>
      </c>
      <c r="T13" s="5">
        <f t="shared" si="1"/>
        <v>25</v>
      </c>
      <c r="U13" s="5">
        <f t="shared" si="1"/>
        <v>0</v>
      </c>
      <c r="V13" s="5">
        <f t="shared" si="1"/>
        <v>80</v>
      </c>
      <c r="W13" s="5">
        <f t="shared" si="1"/>
        <v>0</v>
      </c>
      <c r="X13" s="5">
        <f t="shared" si="1"/>
        <v>0</v>
      </c>
      <c r="Y13" s="5">
        <f t="shared" si="1"/>
        <v>0</v>
      </c>
      <c r="Z13" s="5">
        <f t="shared" si="1"/>
        <v>0</v>
      </c>
      <c r="AA13" s="5">
        <f t="shared" si="1"/>
        <v>105</v>
      </c>
      <c r="AB13" s="5"/>
      <c r="AC13" s="5"/>
      <c r="AD13" s="33" t="s">
        <v>194</v>
      </c>
      <c r="AE13" s="5">
        <f t="shared" si="6"/>
        <v>80</v>
      </c>
      <c r="AF13" s="5">
        <f t="shared" si="7"/>
        <v>0</v>
      </c>
      <c r="AG13" s="5">
        <f>'Cost Burden'!Z13</f>
        <v>0</v>
      </c>
      <c r="AH13" s="5">
        <f t="shared" si="8"/>
        <v>0</v>
      </c>
      <c r="AI13" s="5">
        <f t="shared" si="9"/>
        <v>80</v>
      </c>
      <c r="AJ13" s="5">
        <f t="shared" si="10"/>
        <v>25</v>
      </c>
      <c r="AK13" s="5">
        <f t="shared" si="11"/>
        <v>105</v>
      </c>
      <c r="BC13" s="41"/>
      <c r="BG13" s="311"/>
      <c r="BH13" s="311"/>
      <c r="BI13" s="311"/>
    </row>
    <row r="14" spans="3:66" ht="15">
      <c r="C14" s="69" t="str">
        <f>S33</f>
        <v>Not Calculated</v>
      </c>
      <c r="D14" s="29"/>
      <c r="E14" s="29"/>
      <c r="F14" s="103">
        <f t="shared" si="12"/>
        <v>0</v>
      </c>
      <c r="G14" s="103">
        <f t="shared" si="12"/>
        <v>0</v>
      </c>
      <c r="H14" s="103">
        <f t="shared" si="12"/>
        <v>65</v>
      </c>
      <c r="I14" s="103">
        <f t="shared" si="12"/>
        <v>0</v>
      </c>
      <c r="J14" s="103">
        <f t="shared" si="12"/>
        <v>0</v>
      </c>
      <c r="K14" s="103">
        <f t="shared" si="12"/>
        <v>0</v>
      </c>
      <c r="L14" s="103">
        <f t="shared" si="12"/>
        <v>0</v>
      </c>
      <c r="M14" s="103">
        <f t="shared" si="5"/>
        <v>65</v>
      </c>
      <c r="S14" s="33" t="s">
        <v>150</v>
      </c>
      <c r="T14" s="37">
        <f t="shared" ref="T14:Z14" si="13">SUM(T10:T13)</f>
        <v>7715</v>
      </c>
      <c r="U14" s="37">
        <f t="shared" si="13"/>
        <v>850</v>
      </c>
      <c r="V14" s="37">
        <f t="shared" si="13"/>
        <v>1075</v>
      </c>
      <c r="W14" s="37">
        <f t="shared" si="13"/>
        <v>59</v>
      </c>
      <c r="X14" s="37">
        <f t="shared" si="13"/>
        <v>199</v>
      </c>
      <c r="Y14" s="37">
        <f t="shared" si="13"/>
        <v>610</v>
      </c>
      <c r="Z14" s="37">
        <f t="shared" si="13"/>
        <v>1595</v>
      </c>
      <c r="AA14" s="37">
        <f>AA34+AA54</f>
        <v>12104</v>
      </c>
      <c r="AB14" s="5"/>
      <c r="AC14" s="5"/>
      <c r="AD14" s="34" t="s">
        <v>150</v>
      </c>
      <c r="AE14" s="37">
        <f t="shared" si="6"/>
        <v>1075</v>
      </c>
      <c r="AF14" s="37">
        <f t="shared" ref="AF14" si="14">U14</f>
        <v>850</v>
      </c>
      <c r="AG14" s="37">
        <f>'Cost Burden'!Z14</f>
        <v>1595</v>
      </c>
      <c r="AH14" s="37">
        <f t="shared" ref="AH14" si="15">SUM(W14:Y14)</f>
        <v>868</v>
      </c>
      <c r="AI14" s="37">
        <f t="shared" ref="AI14" si="16">SUM(U14:Z14)</f>
        <v>4388</v>
      </c>
      <c r="AJ14" s="37">
        <f t="shared" ref="AJ14" si="17">T14</f>
        <v>7715</v>
      </c>
      <c r="AK14" s="58">
        <f>AA14</f>
        <v>12104</v>
      </c>
      <c r="BC14" s="41"/>
      <c r="BH14" s="196"/>
    </row>
    <row r="15" spans="3:66" ht="15">
      <c r="C15" s="29"/>
      <c r="D15" s="29"/>
      <c r="E15" s="75" t="str">
        <f>S14</f>
        <v>Total</v>
      </c>
      <c r="F15" s="104">
        <f>T34</f>
        <v>5375</v>
      </c>
      <c r="G15" s="104">
        <f t="shared" ref="G15:L15" si="18">U34</f>
        <v>285</v>
      </c>
      <c r="H15" s="104">
        <f t="shared" si="18"/>
        <v>790</v>
      </c>
      <c r="I15" s="104">
        <f t="shared" si="18"/>
        <v>4</v>
      </c>
      <c r="J15" s="104">
        <f t="shared" si="18"/>
        <v>15</v>
      </c>
      <c r="K15" s="104">
        <f t="shared" si="18"/>
        <v>255</v>
      </c>
      <c r="L15" s="104">
        <f t="shared" si="18"/>
        <v>660</v>
      </c>
      <c r="M15" s="104">
        <f>SUM(F15:L15)</f>
        <v>7384</v>
      </c>
      <c r="S15" s="114" t="s">
        <v>200</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191</v>
      </c>
      <c r="BH15" s="311"/>
      <c r="BI15" s="311"/>
    </row>
    <row r="16" spans="3:66">
      <c r="C16" s="79" t="s">
        <v>201</v>
      </c>
      <c r="D16" s="79"/>
      <c r="E16" s="79"/>
      <c r="F16" s="105"/>
      <c r="G16" s="105"/>
      <c r="H16" s="105"/>
      <c r="I16" s="105"/>
      <c r="J16" s="105"/>
      <c r="K16" s="105"/>
      <c r="L16" s="105"/>
      <c r="M16" s="105"/>
      <c r="S16" s="114" t="s">
        <v>202</v>
      </c>
      <c r="T16" s="114">
        <f t="shared" ref="T16:Z16" si="20">T37+T56</f>
        <v>1095</v>
      </c>
      <c r="U16" s="114">
        <f t="shared" si="20"/>
        <v>430</v>
      </c>
      <c r="V16" s="114">
        <f t="shared" si="20"/>
        <v>190</v>
      </c>
      <c r="W16" s="114">
        <f t="shared" si="20"/>
        <v>0</v>
      </c>
      <c r="X16" s="114">
        <f t="shared" si="20"/>
        <v>35</v>
      </c>
      <c r="Y16" s="114">
        <f t="shared" si="20"/>
        <v>150</v>
      </c>
      <c r="Z16" s="114">
        <f t="shared" si="20"/>
        <v>495</v>
      </c>
      <c r="AA16" s="5"/>
      <c r="AB16" s="5"/>
      <c r="AC16" s="5"/>
      <c r="AD16" s="114" t="s">
        <v>202</v>
      </c>
      <c r="AE16" s="114">
        <f>V16</f>
        <v>190</v>
      </c>
      <c r="AF16" s="114">
        <f>U16</f>
        <v>430</v>
      </c>
      <c r="AG16" s="114">
        <f>'Cost Burden'!Z16</f>
        <v>495</v>
      </c>
      <c r="AH16" s="114">
        <f>SUM(W16:Y16)</f>
        <v>185</v>
      </c>
      <c r="AI16" s="114">
        <f>SUM(U16:Z16)</f>
        <v>1300</v>
      </c>
      <c r="AJ16" s="114">
        <f>T16</f>
        <v>1095</v>
      </c>
      <c r="AK16" s="114">
        <f>SUM(AJ16,AE16:AH16)</f>
        <v>2395</v>
      </c>
      <c r="BC16" s="41"/>
      <c r="BG16" s="311"/>
      <c r="BH16" s="311"/>
      <c r="BI16" s="311"/>
    </row>
    <row r="17" spans="3:55">
      <c r="C17" s="69" t="str">
        <f>S50</f>
        <v>Not Cost Burdened</v>
      </c>
      <c r="D17" s="29"/>
      <c r="E17" s="29"/>
      <c r="F17" s="102">
        <f t="shared" ref="F17:L17" si="21">T50</f>
        <v>1220</v>
      </c>
      <c r="G17" s="102">
        <f t="shared" si="21"/>
        <v>135</v>
      </c>
      <c r="H17" s="102">
        <f t="shared" si="21"/>
        <v>80</v>
      </c>
      <c r="I17" s="102">
        <f t="shared" si="21"/>
        <v>55</v>
      </c>
      <c r="J17" s="102">
        <f t="shared" si="21"/>
        <v>150</v>
      </c>
      <c r="K17" s="102">
        <f t="shared" si="21"/>
        <v>205</v>
      </c>
      <c r="L17" s="102">
        <f t="shared" si="21"/>
        <v>440</v>
      </c>
      <c r="M17" s="102">
        <f>SUM(F17:L17)</f>
        <v>2285</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1095</v>
      </c>
      <c r="G18" s="102">
        <f t="shared" si="22"/>
        <v>430</v>
      </c>
      <c r="H18" s="102">
        <f t="shared" si="22"/>
        <v>190</v>
      </c>
      <c r="I18" s="102">
        <f t="shared" si="22"/>
        <v>0</v>
      </c>
      <c r="J18" s="102">
        <f t="shared" si="22"/>
        <v>35</v>
      </c>
      <c r="K18" s="102">
        <f t="shared" si="22"/>
        <v>150</v>
      </c>
      <c r="L18" s="102">
        <f t="shared" si="22"/>
        <v>495</v>
      </c>
      <c r="M18" s="102">
        <f t="shared" ref="M18:M21" si="23">SUM(F18:L18)</f>
        <v>2395</v>
      </c>
      <c r="S18" s="54" t="s">
        <v>203</v>
      </c>
      <c r="T18" s="55"/>
      <c r="U18" s="55"/>
      <c r="V18" s="55"/>
      <c r="W18" s="55"/>
      <c r="X18" s="55"/>
      <c r="Y18" s="55"/>
      <c r="Z18" s="55"/>
      <c r="AA18" s="5"/>
      <c r="AB18" s="5"/>
      <c r="AC18" s="5"/>
      <c r="AD18" s="54" t="s">
        <v>203</v>
      </c>
      <c r="AE18" s="54"/>
      <c r="AF18" s="54"/>
      <c r="AG18" s="54"/>
      <c r="AH18" s="54"/>
      <c r="AI18" s="54"/>
      <c r="AJ18" s="54"/>
      <c r="AK18" s="54"/>
      <c r="BC18" s="41"/>
    </row>
    <row r="19" spans="3:55" ht="14.25" customHeight="1">
      <c r="C19" s="117" t="str">
        <f>S51</f>
        <v>Cost-Burdened (30-50%)</v>
      </c>
      <c r="D19" s="120"/>
      <c r="E19" s="118"/>
      <c r="F19" s="119">
        <f t="shared" ref="F19:L21" si="24">T51</f>
        <v>610</v>
      </c>
      <c r="G19" s="119">
        <f t="shared" si="24"/>
        <v>90</v>
      </c>
      <c r="H19" s="119">
        <f t="shared" si="24"/>
        <v>125</v>
      </c>
      <c r="I19" s="119">
        <f t="shared" si="24"/>
        <v>0</v>
      </c>
      <c r="J19" s="119">
        <f t="shared" si="24"/>
        <v>35</v>
      </c>
      <c r="K19" s="119">
        <f t="shared" si="24"/>
        <v>85</v>
      </c>
      <c r="L19" s="119">
        <f t="shared" si="24"/>
        <v>460</v>
      </c>
      <c r="M19" s="102">
        <f t="shared" si="23"/>
        <v>1405</v>
      </c>
      <c r="S19" s="5"/>
      <c r="T19" s="5"/>
      <c r="U19" s="5"/>
      <c r="V19" s="5"/>
      <c r="W19" s="5"/>
      <c r="X19" s="5"/>
      <c r="Y19" s="5"/>
      <c r="Z19" s="5"/>
      <c r="AA19" s="5"/>
      <c r="AB19" s="5"/>
      <c r="AC19" s="5"/>
      <c r="AE19" s="314" t="s">
        <v>146</v>
      </c>
      <c r="AF19" s="313" t="s">
        <v>140</v>
      </c>
      <c r="AG19" s="315" t="s">
        <v>158</v>
      </c>
      <c r="AH19" s="314" t="s">
        <v>196</v>
      </c>
      <c r="AI19" s="324" t="s">
        <v>197</v>
      </c>
      <c r="AJ19" s="324" t="s">
        <v>137</v>
      </c>
      <c r="AK19" s="314" t="s">
        <v>150</v>
      </c>
      <c r="BC19" s="41"/>
    </row>
    <row r="20" spans="3:55" ht="15" customHeight="1">
      <c r="C20" s="117" t="str">
        <f>S52</f>
        <v>Severely Cost-Burdened (&gt;50%)</v>
      </c>
      <c r="D20" s="120"/>
      <c r="E20" s="118"/>
      <c r="F20" s="119">
        <f t="shared" si="24"/>
        <v>485</v>
      </c>
      <c r="G20" s="119">
        <f t="shared" si="24"/>
        <v>340</v>
      </c>
      <c r="H20" s="119">
        <f t="shared" si="24"/>
        <v>65</v>
      </c>
      <c r="I20" s="119">
        <f t="shared" si="24"/>
        <v>0</v>
      </c>
      <c r="J20" s="119">
        <f t="shared" si="24"/>
        <v>0</v>
      </c>
      <c r="K20" s="119">
        <f t="shared" si="24"/>
        <v>65</v>
      </c>
      <c r="L20" s="119">
        <f t="shared" si="24"/>
        <v>35</v>
      </c>
      <c r="M20" s="102">
        <f t="shared" si="23"/>
        <v>990</v>
      </c>
      <c r="R20" s="98"/>
      <c r="T20" s="57" t="s">
        <v>81</v>
      </c>
      <c r="U20" s="57" t="s">
        <v>81</v>
      </c>
      <c r="V20" s="57" t="s">
        <v>81</v>
      </c>
      <c r="W20" s="57" t="s">
        <v>81</v>
      </c>
      <c r="X20" s="57" t="s">
        <v>81</v>
      </c>
      <c r="Y20" s="57" t="s">
        <v>81</v>
      </c>
      <c r="Z20" s="57" t="s">
        <v>81</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25</v>
      </c>
      <c r="G21" s="103">
        <f t="shared" si="24"/>
        <v>0</v>
      </c>
      <c r="H21" s="103">
        <f t="shared" si="24"/>
        <v>15</v>
      </c>
      <c r="I21" s="103">
        <f t="shared" si="24"/>
        <v>0</v>
      </c>
      <c r="J21" s="103">
        <f t="shared" si="24"/>
        <v>0</v>
      </c>
      <c r="K21" s="103">
        <f t="shared" si="24"/>
        <v>0</v>
      </c>
      <c r="L21" s="103">
        <f t="shared" si="24"/>
        <v>0</v>
      </c>
      <c r="M21" s="103">
        <f t="shared" si="23"/>
        <v>40</v>
      </c>
      <c r="T21" t="s">
        <v>137</v>
      </c>
      <c r="U21" t="s">
        <v>204</v>
      </c>
      <c r="V21" t="s">
        <v>146</v>
      </c>
      <c r="W21" t="s">
        <v>205</v>
      </c>
      <c r="X21" t="s">
        <v>188</v>
      </c>
      <c r="Y21" t="s">
        <v>196</v>
      </c>
      <c r="Z21" t="s">
        <v>158</v>
      </c>
      <c r="AA21" s="5"/>
      <c r="AB21" s="5"/>
      <c r="AC21" s="5"/>
      <c r="AD21" s="5"/>
      <c r="AE21" s="314"/>
      <c r="AF21" s="313"/>
      <c r="AG21" s="315"/>
      <c r="AH21" s="314"/>
      <c r="AI21" s="324"/>
      <c r="AJ21" s="324"/>
      <c r="AK21" s="314"/>
      <c r="AQ21" s="31"/>
      <c r="BC21" s="41"/>
    </row>
    <row r="22" spans="3:55" ht="14.25" customHeight="1">
      <c r="C22" s="71"/>
      <c r="D22" s="70"/>
      <c r="E22" s="76" t="s">
        <v>150</v>
      </c>
      <c r="F22" s="106">
        <f>T54</f>
        <v>2340</v>
      </c>
      <c r="G22" s="106">
        <f t="shared" ref="G22:L22" si="25">U54</f>
        <v>560</v>
      </c>
      <c r="H22" s="106">
        <f t="shared" si="25"/>
        <v>285</v>
      </c>
      <c r="I22" s="106">
        <f t="shared" si="25"/>
        <v>55</v>
      </c>
      <c r="J22" s="106">
        <f t="shared" si="25"/>
        <v>185</v>
      </c>
      <c r="K22" s="106">
        <f t="shared" si="25"/>
        <v>360</v>
      </c>
      <c r="L22" s="106">
        <f t="shared" si="25"/>
        <v>935</v>
      </c>
      <c r="M22" s="104">
        <f>SUM(F22:L22)</f>
        <v>4720</v>
      </c>
      <c r="S22" s="33" t="s">
        <v>199</v>
      </c>
      <c r="T22" s="96" t="s">
        <v>206</v>
      </c>
      <c r="U22" s="96" t="s">
        <v>207</v>
      </c>
      <c r="V22" s="96" t="s">
        <v>208</v>
      </c>
      <c r="W22" s="96" t="s">
        <v>209</v>
      </c>
      <c r="X22" s="96" t="s">
        <v>210</v>
      </c>
      <c r="Y22" s="96" t="s">
        <v>211</v>
      </c>
      <c r="Z22" s="96" t="s">
        <v>212</v>
      </c>
      <c r="AA22" s="5"/>
      <c r="AB22" s="5"/>
      <c r="AC22" s="5"/>
      <c r="AD22" s="33" t="s">
        <v>199</v>
      </c>
      <c r="AE22" s="5">
        <f>V30</f>
        <v>535</v>
      </c>
      <c r="AF22" s="5">
        <f>U30</f>
        <v>160</v>
      </c>
      <c r="AG22" s="5">
        <f>'Cost Burden'!Z30</f>
        <v>555</v>
      </c>
      <c r="AH22" s="5">
        <f>SUM(W30:Y30)</f>
        <v>189</v>
      </c>
      <c r="AI22" s="5">
        <f>SUM(U30:Z30)</f>
        <v>1439</v>
      </c>
      <c r="AJ22" s="5">
        <f>T30</f>
        <v>4020</v>
      </c>
      <c r="AK22" s="5">
        <f>AA30</f>
        <v>5459</v>
      </c>
      <c r="AQ22" s="31"/>
      <c r="BC22" s="41"/>
    </row>
    <row r="23" spans="3:55" ht="14.25" customHeight="1" thickBot="1">
      <c r="C23" s="77"/>
      <c r="D23" s="77"/>
      <c r="E23" s="78" t="s">
        <v>213</v>
      </c>
      <c r="F23" s="107">
        <f>SUM(F15,F22)</f>
        <v>7715</v>
      </c>
      <c r="G23" s="107">
        <f t="shared" ref="G23:M23" si="26">SUM(G15,G22)</f>
        <v>845</v>
      </c>
      <c r="H23" s="107">
        <f t="shared" si="26"/>
        <v>1075</v>
      </c>
      <c r="I23" s="107">
        <f t="shared" si="26"/>
        <v>59</v>
      </c>
      <c r="J23" s="107">
        <f t="shared" si="26"/>
        <v>200</v>
      </c>
      <c r="K23" s="107">
        <f t="shared" si="26"/>
        <v>615</v>
      </c>
      <c r="L23" s="107">
        <f t="shared" si="26"/>
        <v>1595</v>
      </c>
      <c r="M23" s="107">
        <f t="shared" si="26"/>
        <v>12104</v>
      </c>
      <c r="S23" s="33" t="s">
        <v>192</v>
      </c>
      <c r="T23" s="96" t="s">
        <v>214</v>
      </c>
      <c r="U23" s="96" t="s">
        <v>215</v>
      </c>
      <c r="V23" s="96" t="s">
        <v>216</v>
      </c>
      <c r="W23" s="96" t="s">
        <v>217</v>
      </c>
      <c r="X23" s="96" t="s">
        <v>218</v>
      </c>
      <c r="Y23" s="96" t="s">
        <v>219</v>
      </c>
      <c r="Z23" s="96" t="s">
        <v>220</v>
      </c>
      <c r="AA23" s="5"/>
      <c r="AB23" s="5"/>
      <c r="AC23" s="5"/>
      <c r="AD23" s="33" t="s">
        <v>192</v>
      </c>
      <c r="AE23" s="5">
        <f t="shared" ref="AE23:AE26" si="27">V31</f>
        <v>115</v>
      </c>
      <c r="AF23" s="5">
        <f t="shared" ref="AF23:AF26" si="28">U31</f>
        <v>75</v>
      </c>
      <c r="AG23" s="5">
        <f>'Cost Burden'!Z31</f>
        <v>105</v>
      </c>
      <c r="AH23" s="5">
        <f t="shared" ref="AH23:AH26" si="29">SUM(W31:Y31)</f>
        <v>69</v>
      </c>
      <c r="AI23" s="5">
        <f t="shared" ref="AI23:AI26" si="30">SUM(U31:Z31)</f>
        <v>364</v>
      </c>
      <c r="AJ23" s="5">
        <f t="shared" ref="AJ23:AJ26" si="31">T31</f>
        <v>815</v>
      </c>
      <c r="AK23" s="5">
        <f t="shared" ref="AK23:AK25" si="32">AA31</f>
        <v>1179</v>
      </c>
      <c r="BC23" s="41"/>
    </row>
    <row r="24" spans="3:55">
      <c r="S24" s="33" t="s">
        <v>191</v>
      </c>
      <c r="T24" s="96" t="s">
        <v>221</v>
      </c>
      <c r="U24" s="96" t="s">
        <v>222</v>
      </c>
      <c r="V24" s="96" t="s">
        <v>223</v>
      </c>
      <c r="W24" s="96" t="s">
        <v>224</v>
      </c>
      <c r="X24" s="96" t="s">
        <v>225</v>
      </c>
      <c r="Y24" s="96" t="s">
        <v>226</v>
      </c>
      <c r="Z24" s="96" t="s">
        <v>227</v>
      </c>
      <c r="AA24" s="5"/>
      <c r="AB24" s="5"/>
      <c r="AC24" s="5"/>
      <c r="AD24" s="33" t="s">
        <v>191</v>
      </c>
      <c r="AE24" s="5">
        <f t="shared" si="27"/>
        <v>75</v>
      </c>
      <c r="AF24" s="5">
        <f t="shared" si="28"/>
        <v>50</v>
      </c>
      <c r="AG24" s="5">
        <f>'Cost Burden'!Z32</f>
        <v>0</v>
      </c>
      <c r="AH24" s="5">
        <f t="shared" si="29"/>
        <v>15</v>
      </c>
      <c r="AI24" s="5">
        <f t="shared" si="30"/>
        <v>140</v>
      </c>
      <c r="AJ24" s="5">
        <f t="shared" si="31"/>
        <v>540</v>
      </c>
      <c r="AK24" s="5">
        <f t="shared" si="32"/>
        <v>680</v>
      </c>
      <c r="BC24" s="41"/>
    </row>
    <row r="25" spans="3:55">
      <c r="C25" s="298" t="s">
        <v>228</v>
      </c>
      <c r="D25" s="298"/>
      <c r="E25" s="298"/>
      <c r="F25" s="298"/>
      <c r="G25" s="298"/>
      <c r="H25" s="298"/>
      <c r="I25" s="298"/>
      <c r="J25" s="298"/>
      <c r="K25" s="298"/>
      <c r="S25" s="33" t="s">
        <v>194</v>
      </c>
      <c r="T25" s="96" t="s">
        <v>229</v>
      </c>
      <c r="U25" s="96" t="s">
        <v>230</v>
      </c>
      <c r="V25" s="96" t="s">
        <v>231</v>
      </c>
      <c r="W25" s="96" t="s">
        <v>232</v>
      </c>
      <c r="X25" s="96" t="s">
        <v>233</v>
      </c>
      <c r="Y25" s="96" t="s">
        <v>234</v>
      </c>
      <c r="Z25" s="96" t="s">
        <v>235</v>
      </c>
      <c r="AA25" s="5"/>
      <c r="AB25" s="5"/>
      <c r="AC25" s="5"/>
      <c r="AD25" s="33" t="s">
        <v>194</v>
      </c>
      <c r="AE25" s="5">
        <f t="shared" si="27"/>
        <v>65</v>
      </c>
      <c r="AF25" s="5">
        <f t="shared" si="28"/>
        <v>0</v>
      </c>
      <c r="AG25" s="5">
        <f>'Cost Burden'!Z33</f>
        <v>0</v>
      </c>
      <c r="AH25" s="5">
        <f t="shared" si="29"/>
        <v>0</v>
      </c>
      <c r="AI25" s="5">
        <f t="shared" si="30"/>
        <v>65</v>
      </c>
      <c r="AJ25" s="5">
        <f t="shared" si="31"/>
        <v>0</v>
      </c>
      <c r="AK25" s="5">
        <f t="shared" si="32"/>
        <v>65</v>
      </c>
      <c r="BC25" s="41"/>
    </row>
    <row r="26" spans="3:55" ht="15">
      <c r="C26" s="298"/>
      <c r="D26" s="298"/>
      <c r="E26" s="298"/>
      <c r="F26" s="298"/>
      <c r="G26" s="298"/>
      <c r="H26" s="298"/>
      <c r="I26" s="298"/>
      <c r="J26" s="298"/>
      <c r="K26" s="298"/>
      <c r="S26" s="33" t="s">
        <v>190</v>
      </c>
      <c r="T26" s="96" t="s">
        <v>236</v>
      </c>
      <c r="U26" s="96" t="s">
        <v>237</v>
      </c>
      <c r="V26" s="96" t="s">
        <v>238</v>
      </c>
      <c r="W26" s="96" t="s">
        <v>239</v>
      </c>
      <c r="X26" s="96" t="s">
        <v>240</v>
      </c>
      <c r="Y26" s="96" t="s">
        <v>241</v>
      </c>
      <c r="Z26" s="96" t="s">
        <v>242</v>
      </c>
      <c r="AA26" s="5"/>
      <c r="AB26" s="5"/>
      <c r="AC26" s="5"/>
      <c r="AD26" s="34" t="s">
        <v>150</v>
      </c>
      <c r="AE26" s="37">
        <f t="shared" si="27"/>
        <v>790</v>
      </c>
      <c r="AF26" s="37">
        <f t="shared" si="28"/>
        <v>285</v>
      </c>
      <c r="AG26" s="37">
        <f>'Cost Burden'!Z34</f>
        <v>660</v>
      </c>
      <c r="AH26" s="37">
        <f t="shared" si="29"/>
        <v>274</v>
      </c>
      <c r="AI26" s="37">
        <f t="shared" si="30"/>
        <v>2009</v>
      </c>
      <c r="AJ26" s="37">
        <f t="shared" si="31"/>
        <v>5375</v>
      </c>
      <c r="AK26" s="37">
        <f>SUM(AJ26,AE26:AH26)</f>
        <v>7384</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Des Moines total housing cost burden by racial and ethnic group, 2019</v>
      </c>
      <c r="D29" s="301"/>
      <c r="E29" s="301"/>
      <c r="F29" s="301"/>
      <c r="G29" s="301"/>
      <c r="H29" s="301"/>
      <c r="I29" s="301"/>
      <c r="J29" s="301"/>
      <c r="K29" s="301"/>
      <c r="L29" s="301"/>
      <c r="M29" s="301"/>
      <c r="S29" s="5"/>
      <c r="T29" s="34" t="s">
        <v>137</v>
      </c>
      <c r="U29" s="34" t="s">
        <v>140</v>
      </c>
      <c r="V29" s="34" t="s">
        <v>146</v>
      </c>
      <c r="W29" s="34" t="s">
        <v>187</v>
      </c>
      <c r="X29" s="34" t="s">
        <v>188</v>
      </c>
      <c r="Y29" s="34" t="s">
        <v>152</v>
      </c>
      <c r="Z29" s="34" t="s">
        <v>158</v>
      </c>
      <c r="AA29" s="5" t="s">
        <v>190</v>
      </c>
      <c r="AB29" s="5"/>
      <c r="AC29" s="5"/>
      <c r="AD29" s="54" t="s">
        <v>243</v>
      </c>
      <c r="AE29" s="54"/>
      <c r="AF29" s="54"/>
      <c r="AG29" s="54"/>
      <c r="AH29" s="54"/>
      <c r="AI29" s="54"/>
      <c r="AJ29" s="54"/>
      <c r="AK29" s="54"/>
    </row>
    <row r="30" spans="3:55" ht="19.5" customHeight="1">
      <c r="C30" s="301"/>
      <c r="D30" s="301"/>
      <c r="E30" s="301"/>
      <c r="F30" s="301"/>
      <c r="G30" s="301"/>
      <c r="H30" s="301"/>
      <c r="I30" s="301"/>
      <c r="J30" s="301"/>
      <c r="K30" s="301"/>
      <c r="L30" s="301"/>
      <c r="M30" s="301"/>
      <c r="S30" s="33" t="s">
        <v>199</v>
      </c>
      <c r="T30" s="1">
        <v>4020</v>
      </c>
      <c r="U30" s="1">
        <v>160</v>
      </c>
      <c r="V30" s="1">
        <v>535</v>
      </c>
      <c r="W30" s="1">
        <v>0</v>
      </c>
      <c r="X30" s="1">
        <v>4</v>
      </c>
      <c r="Y30" s="1">
        <v>185</v>
      </c>
      <c r="Z30" s="1">
        <v>555</v>
      </c>
      <c r="AA30" s="5">
        <f>SUM(T30:Z30)</f>
        <v>5459</v>
      </c>
      <c r="AB30" s="5"/>
      <c r="AC30" s="5"/>
      <c r="AE30" s="314" t="s">
        <v>146</v>
      </c>
      <c r="AF30" s="313" t="s">
        <v>140</v>
      </c>
      <c r="AG30" s="315" t="s">
        <v>189</v>
      </c>
      <c r="AH30" s="314" t="s">
        <v>196</v>
      </c>
      <c r="AI30" s="324" t="s">
        <v>197</v>
      </c>
      <c r="AJ30" s="324" t="s">
        <v>137</v>
      </c>
      <c r="AK30" s="314" t="s">
        <v>150</v>
      </c>
    </row>
    <row r="31" spans="3:55" ht="14.25" customHeight="1">
      <c r="C31" s="5"/>
      <c r="R31" s="98"/>
      <c r="S31" s="33" t="s">
        <v>192</v>
      </c>
      <c r="T31" s="1">
        <v>815</v>
      </c>
      <c r="U31" s="1">
        <v>75</v>
      </c>
      <c r="V31" s="1">
        <v>115</v>
      </c>
      <c r="W31" s="1">
        <v>4</v>
      </c>
      <c r="X31" s="1">
        <v>10</v>
      </c>
      <c r="Y31" s="1">
        <v>55</v>
      </c>
      <c r="Z31" s="1">
        <v>105</v>
      </c>
      <c r="AA31" s="5">
        <f t="shared" ref="AA31:AA34" si="33">SUM(T31:Z31)</f>
        <v>1179</v>
      </c>
      <c r="AB31" s="5"/>
      <c r="AC31" s="5"/>
      <c r="AD31" s="5"/>
      <c r="AE31" s="314"/>
      <c r="AF31" s="313"/>
      <c r="AG31" s="315"/>
      <c r="AH31" s="314"/>
      <c r="AI31" s="324"/>
      <c r="AJ31" s="324"/>
      <c r="AK31" s="314"/>
    </row>
    <row r="32" spans="3:55" ht="14.25" customHeight="1">
      <c r="C32" s="5"/>
      <c r="S32" s="33" t="s">
        <v>191</v>
      </c>
      <c r="T32" s="1">
        <v>540</v>
      </c>
      <c r="U32" s="1">
        <v>50</v>
      </c>
      <c r="V32" s="1">
        <v>75</v>
      </c>
      <c r="W32" s="1">
        <v>0</v>
      </c>
      <c r="X32" s="1">
        <v>0</v>
      </c>
      <c r="Y32" s="1">
        <v>15</v>
      </c>
      <c r="Z32" s="1">
        <v>0</v>
      </c>
      <c r="AA32" s="5">
        <f t="shared" si="33"/>
        <v>680</v>
      </c>
      <c r="AB32" s="5"/>
      <c r="AC32" s="5"/>
      <c r="AD32" s="5"/>
      <c r="AE32" s="314"/>
      <c r="AF32" s="313"/>
      <c r="AG32" s="315"/>
      <c r="AH32" s="314"/>
      <c r="AI32" s="324"/>
      <c r="AJ32" s="324"/>
      <c r="AK32" s="314"/>
    </row>
    <row r="33" spans="3:49">
      <c r="S33" s="33" t="s">
        <v>194</v>
      </c>
      <c r="T33" s="1">
        <v>0</v>
      </c>
      <c r="U33" s="1">
        <v>0</v>
      </c>
      <c r="V33" s="1">
        <v>65</v>
      </c>
      <c r="W33" s="1">
        <v>0</v>
      </c>
      <c r="X33" s="1">
        <v>0</v>
      </c>
      <c r="Y33" s="1">
        <v>0</v>
      </c>
      <c r="Z33" s="1">
        <v>0</v>
      </c>
      <c r="AA33" s="5">
        <f t="shared" si="33"/>
        <v>65</v>
      </c>
      <c r="AB33" s="5"/>
      <c r="AC33" s="5"/>
      <c r="AD33" s="33" t="s">
        <v>199</v>
      </c>
      <c r="AE33" s="5">
        <f>V50</f>
        <v>80</v>
      </c>
      <c r="AF33" s="5">
        <f>U50</f>
        <v>135</v>
      </c>
      <c r="AG33" s="5">
        <f>'Cost Burden'!Z50</f>
        <v>440</v>
      </c>
      <c r="AH33" s="5">
        <f>SUM(W50:Y50)</f>
        <v>410</v>
      </c>
      <c r="AI33" s="5">
        <f>SUM(U50:Z50)</f>
        <v>1065</v>
      </c>
      <c r="AJ33" s="5">
        <f>T50</f>
        <v>1220</v>
      </c>
      <c r="AK33" s="5">
        <f t="shared" ref="AK33" si="34">SUM(AJ33,AE33:AH33)</f>
        <v>2285</v>
      </c>
    </row>
    <row r="34" spans="3:49" ht="15">
      <c r="S34" s="33" t="s">
        <v>190</v>
      </c>
      <c r="T34" s="1">
        <v>5375</v>
      </c>
      <c r="U34" s="1">
        <v>285</v>
      </c>
      <c r="V34" s="1">
        <v>790</v>
      </c>
      <c r="W34" s="1">
        <v>4</v>
      </c>
      <c r="X34" s="1">
        <v>15</v>
      </c>
      <c r="Y34" s="1">
        <v>255</v>
      </c>
      <c r="Z34" s="1">
        <v>660</v>
      </c>
      <c r="AA34" s="37">
        <f t="shared" si="33"/>
        <v>7384</v>
      </c>
      <c r="AB34" s="5"/>
      <c r="AC34" s="5"/>
      <c r="AD34" s="33" t="s">
        <v>192</v>
      </c>
      <c r="AE34" s="5">
        <f t="shared" ref="AE34:AE37" si="35">V51</f>
        <v>125</v>
      </c>
      <c r="AF34" s="5">
        <f t="shared" ref="AF34:AF37" si="36">U51</f>
        <v>90</v>
      </c>
      <c r="AG34" s="5">
        <f>'Cost Burden'!Z51</f>
        <v>460</v>
      </c>
      <c r="AH34" s="5">
        <f t="shared" ref="AH34:AH37" si="37">SUM(W51:Y51)</f>
        <v>120</v>
      </c>
      <c r="AI34" s="5">
        <f t="shared" ref="AI34:AI37" si="38">SUM(U51:Z51)</f>
        <v>795</v>
      </c>
      <c r="AJ34" s="5">
        <f t="shared" ref="AJ34:AJ37" si="39">T51</f>
        <v>610</v>
      </c>
      <c r="AK34" s="5">
        <f t="shared" ref="AK34:AK37" si="40">SUM(AJ34,AE34:AH34)</f>
        <v>1405</v>
      </c>
    </row>
    <row r="35" spans="3:49" ht="15">
      <c r="C35" s="39"/>
      <c r="AA35" s="5"/>
      <c r="AB35" s="5"/>
      <c r="AC35" s="5"/>
      <c r="AD35" s="33" t="s">
        <v>191</v>
      </c>
      <c r="AE35" s="5">
        <f t="shared" si="35"/>
        <v>65</v>
      </c>
      <c r="AF35" s="5">
        <f t="shared" si="36"/>
        <v>340</v>
      </c>
      <c r="AG35" s="5">
        <f>'Cost Burden'!Z52</f>
        <v>35</v>
      </c>
      <c r="AH35" s="5">
        <f t="shared" si="37"/>
        <v>65</v>
      </c>
      <c r="AI35" s="5">
        <f t="shared" si="38"/>
        <v>505</v>
      </c>
      <c r="AJ35" s="5">
        <f t="shared" si="39"/>
        <v>485</v>
      </c>
      <c r="AK35" s="5">
        <f t="shared" si="40"/>
        <v>990</v>
      </c>
    </row>
    <row r="36" spans="3:49">
      <c r="S36" s="114" t="s">
        <v>202</v>
      </c>
      <c r="T36" s="114">
        <f>SUM(T31:T32)</f>
        <v>1355</v>
      </c>
      <c r="U36" s="114">
        <f t="shared" ref="U36:Z36" si="41">SUM(U31:U32)</f>
        <v>125</v>
      </c>
      <c r="V36" s="114">
        <f t="shared" si="41"/>
        <v>190</v>
      </c>
      <c r="W36" s="114">
        <f t="shared" si="41"/>
        <v>4</v>
      </c>
      <c r="X36" s="114">
        <f t="shared" si="41"/>
        <v>10</v>
      </c>
      <c r="Y36" s="114">
        <f t="shared" si="41"/>
        <v>70</v>
      </c>
      <c r="Z36" s="114">
        <f t="shared" si="41"/>
        <v>105</v>
      </c>
      <c r="AA36" s="5"/>
      <c r="AB36" s="5"/>
      <c r="AC36" s="5"/>
      <c r="AD36" s="33" t="s">
        <v>194</v>
      </c>
      <c r="AE36" s="5">
        <f t="shared" si="35"/>
        <v>15</v>
      </c>
      <c r="AF36" s="5">
        <f t="shared" si="36"/>
        <v>0</v>
      </c>
      <c r="AG36" s="5">
        <f>'Cost Burden'!Z53</f>
        <v>0</v>
      </c>
      <c r="AH36" s="5">
        <f t="shared" si="37"/>
        <v>0</v>
      </c>
      <c r="AI36" s="5">
        <f t="shared" si="38"/>
        <v>15</v>
      </c>
      <c r="AJ36" s="5">
        <f t="shared" si="39"/>
        <v>25</v>
      </c>
      <c r="AK36" s="5">
        <f t="shared" si="40"/>
        <v>40</v>
      </c>
    </row>
    <row r="37" spans="3:49" ht="15">
      <c r="S37" s="114"/>
      <c r="T37" s="57"/>
      <c r="U37" s="57"/>
      <c r="V37" s="57"/>
      <c r="W37" s="57"/>
      <c r="X37" s="57"/>
      <c r="Y37" s="57"/>
      <c r="Z37" s="57"/>
      <c r="AA37" s="5"/>
      <c r="AB37" s="5"/>
      <c r="AC37" s="5"/>
      <c r="AD37" s="34" t="s">
        <v>150</v>
      </c>
      <c r="AE37" s="37">
        <f t="shared" si="35"/>
        <v>285</v>
      </c>
      <c r="AF37" s="37">
        <f t="shared" si="36"/>
        <v>560</v>
      </c>
      <c r="AG37" s="37">
        <f>'Cost Burden'!Z54</f>
        <v>935</v>
      </c>
      <c r="AH37" s="37">
        <f t="shared" si="37"/>
        <v>600</v>
      </c>
      <c r="AI37" s="37">
        <f t="shared" si="38"/>
        <v>2380</v>
      </c>
      <c r="AJ37" s="37">
        <f t="shared" si="39"/>
        <v>2340</v>
      </c>
      <c r="AK37" s="37">
        <f t="shared" si="40"/>
        <v>4720</v>
      </c>
    </row>
    <row r="38" spans="3:49" ht="15">
      <c r="S38" s="54" t="s">
        <v>243</v>
      </c>
      <c r="T38" s="55"/>
      <c r="U38" s="55"/>
      <c r="V38" s="55"/>
      <c r="W38" s="55"/>
      <c r="X38" s="55"/>
      <c r="Y38" s="55"/>
      <c r="Z38" s="55"/>
      <c r="AA38" s="5"/>
      <c r="AB38" s="5"/>
      <c r="AC38" s="37"/>
    </row>
    <row r="39" spans="3:49">
      <c r="AD39" s="114" t="s">
        <v>202</v>
      </c>
      <c r="AE39" s="114">
        <f>V56</f>
        <v>190</v>
      </c>
      <c r="AF39" s="114">
        <f>U56</f>
        <v>430</v>
      </c>
      <c r="AG39" s="114">
        <f>'Cost Burden'!Z56</f>
        <v>495</v>
      </c>
      <c r="AH39" s="114">
        <f>SUM(W56:Y56)</f>
        <v>185</v>
      </c>
      <c r="AI39" s="114">
        <f>SUM(U56:Z56)</f>
        <v>1300</v>
      </c>
      <c r="AJ39" s="114">
        <f>T56</f>
        <v>1095</v>
      </c>
      <c r="AK39" s="114">
        <f>SUM(AJ39,AE39:AH39)</f>
        <v>2395</v>
      </c>
    </row>
    <row r="40" spans="3:49">
      <c r="T40" s="57" t="s">
        <v>81</v>
      </c>
      <c r="U40" s="57" t="s">
        <v>81</v>
      </c>
      <c r="V40" s="57" t="s">
        <v>81</v>
      </c>
      <c r="W40" s="57" t="s">
        <v>81</v>
      </c>
      <c r="X40" s="57" t="s">
        <v>81</v>
      </c>
      <c r="Y40" s="57" t="s">
        <v>81</v>
      </c>
      <c r="Z40" s="57" t="s">
        <v>81</v>
      </c>
      <c r="AE40" s="6">
        <f>AJ39/AJ37</f>
        <v>0.46794871794871795</v>
      </c>
      <c r="AF40" s="6">
        <f>AI39/AI37</f>
        <v>0.54621848739495793</v>
      </c>
      <c r="AG40" s="6">
        <f>AE39/AE37</f>
        <v>0.66666666666666663</v>
      </c>
      <c r="AH40" s="6">
        <f>AF39/AF37</f>
        <v>0.7678571428571429</v>
      </c>
      <c r="AI40" s="6">
        <f>AH39/AH37</f>
        <v>0.30833333333333335</v>
      </c>
      <c r="AJ40" s="6">
        <f>AG39/AG37</f>
        <v>0.52941176470588236</v>
      </c>
      <c r="AK40" s="6">
        <f>AK39/AK37</f>
        <v>0.50741525423728817</v>
      </c>
    </row>
    <row r="41" spans="3:49">
      <c r="T41" t="s">
        <v>137</v>
      </c>
      <c r="U41" t="s">
        <v>204</v>
      </c>
      <c r="V41" t="s">
        <v>146</v>
      </c>
      <c r="W41" t="s">
        <v>205</v>
      </c>
      <c r="X41" t="s">
        <v>188</v>
      </c>
      <c r="Y41" t="s">
        <v>196</v>
      </c>
      <c r="Z41" t="s">
        <v>158</v>
      </c>
      <c r="AK41" s="31"/>
    </row>
    <row r="42" spans="3:49" ht="15">
      <c r="S42" s="33" t="s">
        <v>199</v>
      </c>
      <c r="T42" s="96" t="s">
        <v>244</v>
      </c>
      <c r="U42" s="96" t="s">
        <v>245</v>
      </c>
      <c r="V42" s="96" t="s">
        <v>246</v>
      </c>
      <c r="W42" s="96" t="s">
        <v>247</v>
      </c>
      <c r="X42" s="96" t="s">
        <v>248</v>
      </c>
      <c r="Y42" s="96" t="s">
        <v>249</v>
      </c>
      <c r="Z42" s="96" t="s">
        <v>250</v>
      </c>
      <c r="AD42" s="162" t="s">
        <v>251</v>
      </c>
      <c r="AK42" s="31"/>
    </row>
    <row r="43" spans="3:49">
      <c r="S43" s="33" t="s">
        <v>192</v>
      </c>
      <c r="T43" s="96" t="s">
        <v>252</v>
      </c>
      <c r="U43" s="96" t="s">
        <v>253</v>
      </c>
      <c r="V43" s="96" t="s">
        <v>254</v>
      </c>
      <c r="W43" s="96" t="s">
        <v>255</v>
      </c>
      <c r="X43" s="96" t="s">
        <v>256</v>
      </c>
      <c r="Y43" s="96" t="s">
        <v>257</v>
      </c>
      <c r="Z43" s="96" t="s">
        <v>258</v>
      </c>
      <c r="AD43" s="31"/>
      <c r="AE43" s="314" t="s">
        <v>146</v>
      </c>
      <c r="AF43" s="313" t="s">
        <v>140</v>
      </c>
      <c r="AG43" s="315" t="s">
        <v>189</v>
      </c>
      <c r="AH43" s="314" t="s">
        <v>196</v>
      </c>
      <c r="AI43" s="324"/>
      <c r="AJ43" s="324" t="s">
        <v>197</v>
      </c>
      <c r="AK43" s="314" t="s">
        <v>137</v>
      </c>
      <c r="AW43" s="31"/>
    </row>
    <row r="44" spans="3:49">
      <c r="S44" s="33" t="s">
        <v>191</v>
      </c>
      <c r="T44" s="96" t="s">
        <v>259</v>
      </c>
      <c r="U44" s="96" t="s">
        <v>260</v>
      </c>
      <c r="V44" s="96" t="s">
        <v>261</v>
      </c>
      <c r="W44" s="96" t="s">
        <v>262</v>
      </c>
      <c r="X44" s="96" t="s">
        <v>263</v>
      </c>
      <c r="Y44" s="96" t="s">
        <v>264</v>
      </c>
      <c r="Z44" s="96" t="s">
        <v>265</v>
      </c>
      <c r="AE44" s="314"/>
      <c r="AF44" s="313"/>
      <c r="AG44" s="315"/>
      <c r="AH44" s="314"/>
      <c r="AI44" s="324"/>
      <c r="AJ44" s="324"/>
      <c r="AK44" s="314"/>
    </row>
    <row r="45" spans="3:49">
      <c r="S45" s="33" t="s">
        <v>194</v>
      </c>
      <c r="T45" s="96" t="s">
        <v>266</v>
      </c>
      <c r="U45" s="96" t="s">
        <v>267</v>
      </c>
      <c r="V45" s="96" t="s">
        <v>268</v>
      </c>
      <c r="W45" s="96" t="s">
        <v>269</v>
      </c>
      <c r="X45" s="96" t="s">
        <v>270</v>
      </c>
      <c r="Y45" s="96" t="s">
        <v>271</v>
      </c>
      <c r="Z45" s="96" t="s">
        <v>272</v>
      </c>
      <c r="AE45" s="314"/>
      <c r="AF45" s="313"/>
      <c r="AG45" s="315"/>
      <c r="AH45" s="314"/>
      <c r="AI45" s="324"/>
      <c r="AJ45" s="324"/>
      <c r="AK45" s="314"/>
    </row>
    <row r="46" spans="3:49" ht="15">
      <c r="S46" s="33" t="s">
        <v>190</v>
      </c>
      <c r="T46" s="96" t="s">
        <v>273</v>
      </c>
      <c r="U46" s="96" t="s">
        <v>274</v>
      </c>
      <c r="V46" s="96" t="s">
        <v>275</v>
      </c>
      <c r="W46" s="96" t="s">
        <v>276</v>
      </c>
      <c r="X46" s="96" t="s">
        <v>277</v>
      </c>
      <c r="Y46" s="96" t="s">
        <v>278</v>
      </c>
      <c r="Z46" s="96" t="s">
        <v>279</v>
      </c>
      <c r="AD46" s="54" t="s">
        <v>280</v>
      </c>
      <c r="AE46" s="54"/>
      <c r="AF46" s="54"/>
      <c r="AG46" s="54"/>
      <c r="AH46" s="54"/>
      <c r="AJ46" s="54"/>
      <c r="AK46" s="54"/>
    </row>
    <row r="47" spans="3:49">
      <c r="AD47" s="31" t="s">
        <v>202</v>
      </c>
      <c r="AE47" s="44">
        <f>IFERROR(IF(SUM(AE51:AE52)&gt;0, SUM(AE51:AE52), "0"), "0")</f>
        <v>0.35348837209302325</v>
      </c>
      <c r="AF47" s="44">
        <f t="shared" ref="AF47:AK47" si="42">IFERROR(IF(SUM(AF51:AF52)&gt;0, SUM(AF51:AF52), "0"), "0")</f>
        <v>0.65294117647058825</v>
      </c>
      <c r="AG47" s="44">
        <f t="shared" si="42"/>
        <v>0.37617554858934171</v>
      </c>
      <c r="AH47" s="44">
        <f t="shared" si="42"/>
        <v>0.30990783410138251</v>
      </c>
      <c r="AJ47" s="44">
        <f t="shared" si="42"/>
        <v>0.41112123974475845</v>
      </c>
      <c r="AK47" s="44">
        <f t="shared" si="42"/>
        <v>0.31756318859364874</v>
      </c>
    </row>
    <row r="48" spans="3:49" ht="14.25" customHeight="1">
      <c r="AC48" s="31"/>
      <c r="AD48" s="31" t="s">
        <v>281</v>
      </c>
      <c r="AE48" s="44">
        <f>1-AE47</f>
        <v>0.64651162790697669</v>
      </c>
      <c r="AF48" s="44">
        <f>1-AF47</f>
        <v>0.34705882352941175</v>
      </c>
      <c r="AG48" s="44">
        <f>1-AG47</f>
        <v>0.62382445141065834</v>
      </c>
      <c r="AH48" s="44">
        <f>1-AH47</f>
        <v>0.69009216589861744</v>
      </c>
      <c r="AJ48" s="44">
        <f>1-AJ47</f>
        <v>0.58887876025524155</v>
      </c>
      <c r="AK48" s="44">
        <f>1-AK47</f>
        <v>0.68243681140635126</v>
      </c>
      <c r="AL48" s="31"/>
      <c r="AM48" s="31"/>
      <c r="AN48" s="31"/>
    </row>
    <row r="49" spans="3:48" ht="14.25" customHeight="1">
      <c r="S49" s="5"/>
      <c r="T49" s="34" t="s">
        <v>137</v>
      </c>
      <c r="U49" s="34" t="s">
        <v>140</v>
      </c>
      <c r="V49" s="34" t="s">
        <v>146</v>
      </c>
      <c r="W49" s="34" t="s">
        <v>187</v>
      </c>
      <c r="X49" s="34" t="s">
        <v>188</v>
      </c>
      <c r="Y49" s="34" t="s">
        <v>152</v>
      </c>
      <c r="Z49" s="34" t="s">
        <v>158</v>
      </c>
      <c r="AA49" s="34" t="s">
        <v>190</v>
      </c>
      <c r="AC49" s="31"/>
      <c r="AD49" s="31" t="s">
        <v>194</v>
      </c>
      <c r="AE49" s="44">
        <f>IF((AE13/AE14)=0, "",AE13/AE14)</f>
        <v>7.441860465116279E-2</v>
      </c>
      <c r="AF49" s="44" t="str">
        <f t="shared" ref="AF49:AH49" si="43">IF((AF13/AF14)=0, "",AF13/AF14)</f>
        <v/>
      </c>
      <c r="AG49" s="44" t="str">
        <f t="shared" si="43"/>
        <v/>
      </c>
      <c r="AH49" s="44" t="str">
        <f t="shared" si="43"/>
        <v/>
      </c>
      <c r="AJ49" s="44">
        <f>IF((AI13/AI14)=0, "",(AI13/AI14))</f>
        <v>1.8231540565177756E-2</v>
      </c>
      <c r="AK49" s="44">
        <f>IF((AJ13/AJ14)=0, "",(AJ13/AJ14))</f>
        <v>3.2404406999351912E-3</v>
      </c>
      <c r="AL49" s="31"/>
      <c r="AM49" s="31"/>
      <c r="AN49" s="31"/>
    </row>
    <row r="50" spans="3:48" ht="15">
      <c r="C50" s="323" t="s">
        <v>228</v>
      </c>
      <c r="D50" s="323"/>
      <c r="E50" s="323"/>
      <c r="F50" s="323"/>
      <c r="G50" s="323"/>
      <c r="H50" s="323"/>
      <c r="I50" s="323"/>
      <c r="J50" s="323"/>
      <c r="K50" s="323"/>
      <c r="S50" s="33" t="s">
        <v>199</v>
      </c>
      <c r="T50" s="1">
        <v>1220</v>
      </c>
      <c r="U50" s="1">
        <v>135</v>
      </c>
      <c r="V50" s="1">
        <v>80</v>
      </c>
      <c r="W50" s="1">
        <v>55</v>
      </c>
      <c r="X50" s="1">
        <v>150</v>
      </c>
      <c r="Y50" s="1">
        <v>205</v>
      </c>
      <c r="Z50" s="1">
        <v>440</v>
      </c>
      <c r="AA50" s="5">
        <f>SUM(T50:Z50)</f>
        <v>2285</v>
      </c>
      <c r="AB50" s="56"/>
      <c r="AC50" s="31"/>
      <c r="AD50" s="31" t="s">
        <v>199</v>
      </c>
      <c r="AE50" s="44">
        <f>AE10/AE14</f>
        <v>0.5720930232558139</v>
      </c>
      <c r="AF50" s="44">
        <f t="shared" ref="AF50:AH50" si="44">AF10/AF14</f>
        <v>0.34705882352941175</v>
      </c>
      <c r="AG50" s="44">
        <f t="shared" si="44"/>
        <v>0.62382445141065834</v>
      </c>
      <c r="AH50" s="44">
        <f t="shared" si="44"/>
        <v>0.69009216589861755</v>
      </c>
      <c r="AJ50" s="44">
        <f>AI10/AI14</f>
        <v>0.57064721969006382</v>
      </c>
      <c r="AK50" s="44">
        <f>AJ10/AJ14</f>
        <v>0.67919637070641603</v>
      </c>
      <c r="AL50" s="31"/>
      <c r="AM50" s="31"/>
      <c r="AN50" s="31"/>
      <c r="AO50" s="31"/>
    </row>
    <row r="51" spans="3:48" ht="14.25" customHeight="1">
      <c r="C51" s="323"/>
      <c r="D51" s="323"/>
      <c r="E51" s="323"/>
      <c r="F51" s="323"/>
      <c r="G51" s="323"/>
      <c r="H51" s="323"/>
      <c r="I51" s="323"/>
      <c r="J51" s="323"/>
      <c r="K51" s="323"/>
      <c r="S51" s="33" t="s">
        <v>192</v>
      </c>
      <c r="T51" s="1">
        <v>610</v>
      </c>
      <c r="U51" s="1">
        <v>90</v>
      </c>
      <c r="V51" s="1">
        <v>125</v>
      </c>
      <c r="W51" s="1">
        <v>0</v>
      </c>
      <c r="X51" s="1">
        <v>35</v>
      </c>
      <c r="Y51" s="1">
        <v>85</v>
      </c>
      <c r="Z51" s="1">
        <v>460</v>
      </c>
      <c r="AA51" s="5">
        <f t="shared" ref="AA51:AA54" si="45">SUM(T51:Z51)</f>
        <v>1405</v>
      </c>
      <c r="AB51" s="56"/>
      <c r="AD51" s="31" t="s">
        <v>192</v>
      </c>
      <c r="AE51" s="44">
        <f>AE11/AE14</f>
        <v>0.22325581395348837</v>
      </c>
      <c r="AF51" s="44">
        <f t="shared" ref="AF51:AH51" si="46">AF11/AF14</f>
        <v>0.19411764705882353</v>
      </c>
      <c r="AG51" s="44">
        <f t="shared" si="46"/>
        <v>0.35423197492163011</v>
      </c>
      <c r="AH51" s="44">
        <f t="shared" si="46"/>
        <v>0.21774193548387097</v>
      </c>
      <c r="AJ51" s="44">
        <f>AI11/AI14</f>
        <v>0.26412944393801274</v>
      </c>
      <c r="AK51" s="44">
        <f>AJ11/AJ14</f>
        <v>0.18470511989630589</v>
      </c>
      <c r="AL51" s="31"/>
      <c r="AM51" s="31"/>
      <c r="AN51" s="31"/>
      <c r="AO51" s="31"/>
    </row>
    <row r="52" spans="3:48">
      <c r="S52" s="33" t="s">
        <v>191</v>
      </c>
      <c r="T52" s="1">
        <v>485</v>
      </c>
      <c r="U52" s="1">
        <v>340</v>
      </c>
      <c r="V52" s="1">
        <v>65</v>
      </c>
      <c r="W52" s="1">
        <v>0</v>
      </c>
      <c r="X52" s="1">
        <v>0</v>
      </c>
      <c r="Y52" s="1">
        <v>65</v>
      </c>
      <c r="Z52" s="1">
        <v>35</v>
      </c>
      <c r="AA52" s="5">
        <f t="shared" si="45"/>
        <v>990</v>
      </c>
      <c r="AD52" s="31" t="s">
        <v>191</v>
      </c>
      <c r="AE52" s="44">
        <f>AE12/AE14</f>
        <v>0.13023255813953488</v>
      </c>
      <c r="AF52" s="44">
        <f t="shared" ref="AF52:AH52" si="47">AF12/AF14</f>
        <v>0.45882352941176469</v>
      </c>
      <c r="AG52" s="44">
        <f t="shared" si="47"/>
        <v>2.1943573667711599E-2</v>
      </c>
      <c r="AH52" s="44">
        <f t="shared" si="47"/>
        <v>9.2165898617511524E-2</v>
      </c>
      <c r="AJ52" s="44">
        <f>AI12/AI14</f>
        <v>0.14699179580674568</v>
      </c>
      <c r="AK52" s="44">
        <f>AJ12/AJ14</f>
        <v>0.13285806869734285</v>
      </c>
      <c r="AL52" s="31"/>
      <c r="AM52" s="31"/>
      <c r="AN52" s="31"/>
      <c r="AO52" s="31"/>
    </row>
    <row r="53" spans="3:48" ht="18" customHeight="1">
      <c r="C53" s="301" t="str">
        <f>"Chart 4a. "&amp;City_label&amp;" total housing cost burden by racial and ethnic group, 2019"</f>
        <v>Chart 4a. Des Moines total housing cost burden by racial and ethnic group, 2019</v>
      </c>
      <c r="D53" s="301"/>
      <c r="E53" s="301"/>
      <c r="F53" s="301"/>
      <c r="G53" s="301"/>
      <c r="H53" s="301"/>
      <c r="I53" s="301"/>
      <c r="J53" s="301"/>
      <c r="K53" s="301"/>
      <c r="L53" s="301"/>
      <c r="M53" s="301"/>
      <c r="S53" s="33" t="s">
        <v>194</v>
      </c>
      <c r="T53" s="1">
        <v>25</v>
      </c>
      <c r="U53" s="1">
        <v>0</v>
      </c>
      <c r="V53" s="1">
        <v>15</v>
      </c>
      <c r="W53" s="1">
        <v>0</v>
      </c>
      <c r="X53" s="1">
        <v>0</v>
      </c>
      <c r="Y53" s="1">
        <v>0</v>
      </c>
      <c r="Z53" s="1">
        <v>0</v>
      </c>
      <c r="AA53" s="5">
        <f t="shared" si="45"/>
        <v>40</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190</v>
      </c>
      <c r="T54" s="1">
        <v>2340</v>
      </c>
      <c r="U54" s="1">
        <v>560</v>
      </c>
      <c r="V54" s="1">
        <v>285</v>
      </c>
      <c r="W54" s="1">
        <v>55</v>
      </c>
      <c r="X54" s="1">
        <v>185</v>
      </c>
      <c r="Y54" s="1">
        <v>360</v>
      </c>
      <c r="Z54" s="1">
        <v>935</v>
      </c>
      <c r="AA54" s="37">
        <f t="shared" si="45"/>
        <v>4720</v>
      </c>
      <c r="AD54" s="59" t="s">
        <v>11</v>
      </c>
      <c r="AE54" s="31" t="str">
        <f>"Total Cost Burdened: "&amp;TEXT(AE47,"0%")</f>
        <v>Total Cost Burdened: 35%</v>
      </c>
      <c r="AF54" s="31" t="str">
        <f>"Total Cost Burdened: "&amp;TEXT(AF47,"0%")</f>
        <v>Total Cost Burdened: 65%</v>
      </c>
      <c r="AG54" s="31" t="str">
        <f>"Total Cost Burdened: "&amp;TEXT(AG47,"0%")</f>
        <v>Total Cost Burdened: 38%</v>
      </c>
      <c r="AH54" s="31" t="str">
        <f>"Total Cost Burdened: "&amp;TEXT(AH47,"0%")</f>
        <v>Total Cost Burdened: 31%</v>
      </c>
      <c r="AJ54" s="31" t="str">
        <f>"Total Cost Burdened: "&amp;TEXT(AJ47,"0%")</f>
        <v>Total Cost Burdened: 41%</v>
      </c>
      <c r="AK54" s="31" t="str">
        <f>"Total Cost Burdened: "&amp;TEXT(AK47,"0%")</f>
        <v>Total Cost Burdened: 32%</v>
      </c>
      <c r="AL54" s="31"/>
      <c r="AM54" s="31"/>
      <c r="AN54" s="31"/>
      <c r="AO54" s="31"/>
    </row>
    <row r="55" spans="3:48" ht="15">
      <c r="AD55" s="54" t="s">
        <v>203</v>
      </c>
      <c r="AE55" s="54"/>
      <c r="AF55" s="54"/>
      <c r="AG55" s="54"/>
      <c r="AH55" s="54"/>
      <c r="AJ55" s="54"/>
      <c r="AK55" s="54"/>
      <c r="AL55" s="31"/>
      <c r="AM55" s="31"/>
      <c r="AN55" s="31"/>
      <c r="AO55" s="31"/>
    </row>
    <row r="56" spans="3:48" ht="18" customHeight="1">
      <c r="S56" s="114" t="s">
        <v>202</v>
      </c>
      <c r="T56" s="114">
        <f t="shared" ref="T56:Z56" si="48">SUM(T51:T52)</f>
        <v>1095</v>
      </c>
      <c r="U56" s="57">
        <f t="shared" si="48"/>
        <v>430</v>
      </c>
      <c r="V56" s="57">
        <f t="shared" si="48"/>
        <v>190</v>
      </c>
      <c r="W56" s="57">
        <f t="shared" si="48"/>
        <v>0</v>
      </c>
      <c r="X56" s="57">
        <f t="shared" si="48"/>
        <v>35</v>
      </c>
      <c r="Y56" s="57">
        <f t="shared" si="48"/>
        <v>150</v>
      </c>
      <c r="Z56" s="57">
        <f t="shared" si="48"/>
        <v>495</v>
      </c>
      <c r="AD56" s="31" t="s">
        <v>202</v>
      </c>
      <c r="AE56" s="268">
        <f>IFERROR(IF(SUM(AE60:AE61)&gt;0, SUM(AE60:AE61), "0%"), "0%")</f>
        <v>0.24050632911392406</v>
      </c>
      <c r="AF56" s="268">
        <f t="shared" ref="AF56:AH56" si="49">IFERROR(IF(SUM(AF60:AF61)&gt;0, SUM(AF60:AF61), "0%"), "0%")</f>
        <v>0.43859649122807015</v>
      </c>
      <c r="AG56" s="268">
        <f t="shared" si="49"/>
        <v>0.15909090909090909</v>
      </c>
      <c r="AH56" s="268">
        <f t="shared" si="49"/>
        <v>0.30656934306569344</v>
      </c>
      <c r="AI56" s="44"/>
      <c r="AJ56" s="44">
        <f t="shared" ref="AJ56:AK56" si="50">IFERROR(IF(SUM(AJ60:AJ61)&gt;0, SUM(AJ60:AJ61), "0"), "0")</f>
        <v>0.25087108013937282</v>
      </c>
      <c r="AK56" s="44">
        <f t="shared" si="50"/>
        <v>0.25209302325581395</v>
      </c>
      <c r="AL56" s="31"/>
      <c r="AM56" s="31"/>
      <c r="AN56" s="31"/>
      <c r="AO56" s="31"/>
    </row>
    <row r="57" spans="3:48" ht="14.25" customHeight="1">
      <c r="AD57" s="31" t="s">
        <v>281</v>
      </c>
      <c r="AE57" s="44">
        <f>1-AE56</f>
        <v>0.759493670886076</v>
      </c>
      <c r="AF57" s="44">
        <f>1-AF56</f>
        <v>0.56140350877192979</v>
      </c>
      <c r="AG57" s="44">
        <f>1-AG56</f>
        <v>0.84090909090909094</v>
      </c>
      <c r="AH57" s="44">
        <f>1-AH56</f>
        <v>0.6934306569343065</v>
      </c>
      <c r="AJ57" s="44">
        <f>1-AJ56</f>
        <v>0.74912891986062724</v>
      </c>
      <c r="AK57" s="44">
        <f>1-AK56</f>
        <v>0.74790697674418605</v>
      </c>
      <c r="AL57" s="31"/>
      <c r="AM57" s="31"/>
      <c r="AN57" s="31"/>
      <c r="AO57" s="31"/>
      <c r="AS57" s="31"/>
      <c r="AT57" s="31"/>
      <c r="AU57" s="31"/>
      <c r="AV57" s="31"/>
    </row>
    <row r="58" spans="3:48" ht="14.25" customHeight="1">
      <c r="AD58" s="31" t="s">
        <v>194</v>
      </c>
      <c r="AE58" s="44">
        <f>IF((AE25/AE26)&gt;0,(AE25/AE26),"")</f>
        <v>8.2278481012658222E-2</v>
      </c>
      <c r="AF58" s="44" t="str">
        <f t="shared" ref="AF58:AH58" si="51">IF((AF25/AF26)&gt;0,(AF25/AF26),"")</f>
        <v/>
      </c>
      <c r="AG58" s="44" t="str">
        <f t="shared" si="51"/>
        <v/>
      </c>
      <c r="AH58" s="44" t="str">
        <f t="shared" si="51"/>
        <v/>
      </c>
      <c r="AJ58" s="44">
        <f>IF((AI25/AI26)&gt;0,(AI25/AI26),"")</f>
        <v>3.2354405176704827E-2</v>
      </c>
      <c r="AK58" s="44" t="str">
        <f>IF((AJ25/AJ26)&gt;0,(AJ25/AJ26),"")</f>
        <v/>
      </c>
      <c r="AL58" s="31"/>
      <c r="AM58" s="31"/>
      <c r="AN58" s="31"/>
      <c r="AO58" s="31"/>
      <c r="AR58" s="31"/>
      <c r="AS58" s="31"/>
      <c r="AT58" s="31"/>
      <c r="AU58" s="31"/>
      <c r="AV58" s="31"/>
    </row>
    <row r="59" spans="3:48">
      <c r="AD59" s="31" t="s">
        <v>199</v>
      </c>
      <c r="AE59" s="44">
        <f>AE22/AE26</f>
        <v>0.67721518987341767</v>
      </c>
      <c r="AF59" s="44">
        <f t="shared" ref="AF59:AH59" si="52">AF22/AF26</f>
        <v>0.56140350877192979</v>
      </c>
      <c r="AG59" s="44">
        <f t="shared" si="52"/>
        <v>0.84090909090909094</v>
      </c>
      <c r="AH59" s="44">
        <f t="shared" si="52"/>
        <v>0.68978102189781021</v>
      </c>
      <c r="AJ59" s="44">
        <f>AI22/AI26</f>
        <v>0.71627675460428075</v>
      </c>
      <c r="AK59" s="44">
        <f>AJ22/AJ26</f>
        <v>0.74790697674418605</v>
      </c>
      <c r="AL59" s="31"/>
      <c r="AM59" s="31"/>
      <c r="AN59" s="31"/>
      <c r="AO59" s="31"/>
      <c r="AQ59" s="31"/>
      <c r="AR59" s="31"/>
      <c r="AS59" s="31"/>
      <c r="AT59" s="31"/>
      <c r="AU59" s="31"/>
      <c r="AV59" s="31"/>
    </row>
    <row r="60" spans="3:48">
      <c r="AD60" s="31" t="s">
        <v>192</v>
      </c>
      <c r="AE60" s="44">
        <f>AE23/AE26</f>
        <v>0.14556962025316456</v>
      </c>
      <c r="AF60" s="44">
        <f t="shared" ref="AF60:AH60" si="53">AF23/AF26</f>
        <v>0.26315789473684209</v>
      </c>
      <c r="AG60" s="44">
        <f t="shared" si="53"/>
        <v>0.15909090909090909</v>
      </c>
      <c r="AH60" s="44">
        <f t="shared" si="53"/>
        <v>0.2518248175182482</v>
      </c>
      <c r="AJ60" s="44">
        <f>AI23/AI26</f>
        <v>0.18118466898954705</v>
      </c>
      <c r="AK60" s="44">
        <f>AJ23/AJ26</f>
        <v>0.15162790697674419</v>
      </c>
      <c r="AL60" s="31"/>
      <c r="AM60" s="31"/>
      <c r="AN60" s="31"/>
      <c r="AO60" s="31"/>
      <c r="AQ60" s="31"/>
      <c r="AR60" s="31"/>
      <c r="AS60" s="31"/>
      <c r="AT60" s="31"/>
      <c r="AU60" s="31"/>
      <c r="AV60" s="31"/>
    </row>
    <row r="61" spans="3:48" ht="17.25" thickBot="1">
      <c r="R61" s="62" t="s">
        <v>163</v>
      </c>
      <c r="S61" s="62"/>
      <c r="T61" s="62"/>
      <c r="U61" s="62"/>
      <c r="V61" s="62"/>
      <c r="W61" s="62"/>
      <c r="X61" s="62"/>
      <c r="Y61" s="62"/>
      <c r="Z61" s="62"/>
      <c r="AA61" s="62"/>
      <c r="AB61" s="62"/>
      <c r="AD61" s="31" t="s">
        <v>191</v>
      </c>
      <c r="AE61" s="44">
        <f>AE24/AE26</f>
        <v>9.49367088607595E-2</v>
      </c>
      <c r="AF61" s="44">
        <f t="shared" ref="AF61:AH61" si="54">AF24/AF26</f>
        <v>0.17543859649122806</v>
      </c>
      <c r="AG61" s="44">
        <f t="shared" si="54"/>
        <v>0</v>
      </c>
      <c r="AH61" s="44">
        <f t="shared" si="54"/>
        <v>5.4744525547445258E-2</v>
      </c>
      <c r="AJ61" s="44">
        <f>AI24/AI26</f>
        <v>6.968641114982578E-2</v>
      </c>
      <c r="AK61" s="44">
        <f>AJ24/AJ26</f>
        <v>0.10046511627906977</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11</v>
      </c>
      <c r="AE63" s="31" t="str">
        <f>"Total Cost Burdened: "&amp;TEXT(AE56,"0%")</f>
        <v>Total Cost Burdened: 24%</v>
      </c>
      <c r="AF63" s="31" t="str">
        <f>"Total Cost Burdened: "&amp;TEXT(AF56,"0%")</f>
        <v>Total Cost Burdened: 44%</v>
      </c>
      <c r="AG63" s="31" t="str">
        <f>"Total Cost Burdened: "&amp;TEXT(AG56,"0%")</f>
        <v>Total Cost Burdened: 16%</v>
      </c>
      <c r="AH63" s="31" t="str">
        <f>"Total Cost Burdened: "&amp;TEXT(AH56,"0%")</f>
        <v>Total Cost Burdened: 31%</v>
      </c>
      <c r="AJ63" s="31" t="str">
        <f>"Total Cost Burdened: "&amp;TEXT(AJ56,"0%")</f>
        <v>Total Cost Burdened: 25%</v>
      </c>
      <c r="AK63" s="31" t="str">
        <f>"Total Cost Burdened: "&amp;TEXT(AK56,"0%")</f>
        <v>Total Cost Burdened: 25%</v>
      </c>
      <c r="AL63" s="31"/>
      <c r="AM63" s="31"/>
      <c r="AN63" s="31"/>
      <c r="AO63" s="31"/>
      <c r="AQ63" s="31"/>
      <c r="AR63" s="31"/>
      <c r="AS63" s="31"/>
      <c r="AT63" s="31"/>
      <c r="AU63" s="31"/>
      <c r="AV63" s="31"/>
    </row>
    <row r="64" spans="3:48" ht="15">
      <c r="AD64" s="54" t="s">
        <v>243</v>
      </c>
      <c r="AE64" s="54"/>
      <c r="AF64" s="54"/>
      <c r="AG64" s="54"/>
      <c r="AH64" s="54"/>
      <c r="AJ64" s="54"/>
      <c r="AK64" s="54"/>
      <c r="AL64" s="31"/>
      <c r="AM64" s="31"/>
      <c r="AN64" s="31"/>
      <c r="AO64" s="31"/>
      <c r="AP64" s="31"/>
      <c r="AQ64" s="31"/>
      <c r="AR64" s="31"/>
      <c r="AS64" s="31"/>
      <c r="AT64" s="31"/>
      <c r="AU64" s="31"/>
      <c r="AV64" s="31"/>
    </row>
    <row r="65" spans="3:48" ht="15">
      <c r="S65" s="54" t="s">
        <v>203</v>
      </c>
      <c r="T65" s="55"/>
      <c r="U65" s="55"/>
      <c r="V65" s="55"/>
      <c r="W65" s="55"/>
      <c r="X65" s="55"/>
      <c r="Y65" s="55"/>
      <c r="Z65" s="55"/>
      <c r="AD65" s="31" t="s">
        <v>202</v>
      </c>
      <c r="AE65" s="268">
        <f>IFERROR(IF(SUM(AE69:AE70)&gt;0, SUM(AE69:AE70), "0%"), "0%")</f>
        <v>0.66666666666666663</v>
      </c>
      <c r="AF65" s="268">
        <f t="shared" ref="AF65:AH65" si="55">IFERROR(IF(SUM(AF69:AF70)&gt;0, SUM(AF69:AF70), "0%"), "0%")</f>
        <v>0.76785714285714279</v>
      </c>
      <c r="AG65" s="268">
        <f t="shared" si="55"/>
        <v>0.52941176470588236</v>
      </c>
      <c r="AH65" s="268">
        <f t="shared" si="55"/>
        <v>0.30833333333333335</v>
      </c>
      <c r="AJ65" s="44">
        <f t="shared" ref="AJ65:AK65" si="56">IFERROR(IF(SUM(AJ69:AJ70)&gt;0, SUM(AJ69:AJ70), "0"), "0")</f>
        <v>0.54621848739495793</v>
      </c>
      <c r="AK65" s="44">
        <f t="shared" si="56"/>
        <v>0.46794871794871795</v>
      </c>
      <c r="AL65" s="31"/>
      <c r="AM65" s="31"/>
      <c r="AN65" s="31"/>
      <c r="AO65" s="31"/>
      <c r="AP65" s="31"/>
      <c r="AQ65" s="31"/>
      <c r="AR65" s="31"/>
      <c r="AS65" s="31"/>
      <c r="AT65" s="31"/>
      <c r="AU65" s="31"/>
      <c r="AV65" s="31"/>
    </row>
    <row r="66" spans="3:48">
      <c r="S66" s="5"/>
      <c r="T66" s="5"/>
      <c r="U66" s="5"/>
      <c r="V66" s="5"/>
      <c r="W66" s="5"/>
      <c r="X66" s="5"/>
      <c r="Y66" s="5"/>
      <c r="Z66" s="5"/>
      <c r="AD66" s="31" t="s">
        <v>281</v>
      </c>
      <c r="AE66" s="44">
        <f>1-AE65</f>
        <v>0.33333333333333337</v>
      </c>
      <c r="AF66" s="44">
        <f>1-AF65</f>
        <v>0.23214285714285721</v>
      </c>
      <c r="AG66" s="44">
        <f>1-AG65</f>
        <v>0.47058823529411764</v>
      </c>
      <c r="AH66" s="44">
        <f>1-AH65</f>
        <v>0.69166666666666665</v>
      </c>
      <c r="AJ66" s="44">
        <f>1-AJ65</f>
        <v>0.45378151260504207</v>
      </c>
      <c r="AK66" s="44">
        <f>1-AK65</f>
        <v>0.53205128205128205</v>
      </c>
      <c r="AL66" s="31"/>
      <c r="AM66" s="31"/>
      <c r="AN66" s="31"/>
      <c r="AO66" s="31"/>
      <c r="AP66" s="31"/>
      <c r="AQ66" s="31"/>
      <c r="AR66" s="31"/>
    </row>
    <row r="67" spans="3:48">
      <c r="T67" t="s">
        <v>81</v>
      </c>
      <c r="U67" t="s">
        <v>81</v>
      </c>
      <c r="V67" t="s">
        <v>81</v>
      </c>
      <c r="W67" t="s">
        <v>81</v>
      </c>
      <c r="X67" t="s">
        <v>81</v>
      </c>
      <c r="Y67" t="s">
        <v>81</v>
      </c>
      <c r="Z67" t="s">
        <v>81</v>
      </c>
      <c r="AD67" s="31" t="s">
        <v>194</v>
      </c>
      <c r="AE67" s="44">
        <f>IF((AE36/AE37)&gt;0,AE36/AE37,"")</f>
        <v>5.2631578947368418E-2</v>
      </c>
      <c r="AF67" s="44" t="str">
        <f t="shared" ref="AF67:AH67" si="57">IF((AF36/AF37)&gt;0,AF36/AF37,"")</f>
        <v/>
      </c>
      <c r="AG67" s="44" t="str">
        <f t="shared" si="57"/>
        <v/>
      </c>
      <c r="AH67" s="44" t="str">
        <f t="shared" si="57"/>
        <v/>
      </c>
      <c r="AJ67" s="44">
        <f>IF((AI36/AI37)&gt;0,AI36/AI37,"")</f>
        <v>6.3025210084033615E-3</v>
      </c>
      <c r="AK67" s="44">
        <f>IF((AJ36/AJ37)&gt;0,AJ36/AJ37,"")</f>
        <v>1.0683760683760684E-2</v>
      </c>
      <c r="AL67" s="31"/>
      <c r="AM67" s="31"/>
      <c r="AN67" s="31"/>
      <c r="AO67" s="31"/>
      <c r="AP67" s="31"/>
      <c r="AQ67" s="31"/>
    </row>
    <row r="68" spans="3:48">
      <c r="T68" t="s">
        <v>205</v>
      </c>
      <c r="U68" t="s">
        <v>146</v>
      </c>
      <c r="V68" t="s">
        <v>204</v>
      </c>
      <c r="W68" t="s">
        <v>158</v>
      </c>
      <c r="X68" t="s">
        <v>196</v>
      </c>
      <c r="Y68" t="s">
        <v>188</v>
      </c>
      <c r="Z68" t="s">
        <v>137</v>
      </c>
      <c r="AD68" s="31" t="s">
        <v>199</v>
      </c>
      <c r="AE68" s="44">
        <f>AE33/AE37</f>
        <v>0.2807017543859649</v>
      </c>
      <c r="AF68" s="44">
        <f t="shared" ref="AF68:AH68" si="58">AF33/AF37</f>
        <v>0.24107142857142858</v>
      </c>
      <c r="AG68" s="44">
        <f t="shared" si="58"/>
        <v>0.47058823529411764</v>
      </c>
      <c r="AH68" s="44">
        <f t="shared" si="58"/>
        <v>0.68333333333333335</v>
      </c>
      <c r="AJ68" s="44">
        <f>AI33/AI37</f>
        <v>0.44747899159663868</v>
      </c>
      <c r="AK68" s="44">
        <f>AJ33/AJ37</f>
        <v>0.5213675213675214</v>
      </c>
      <c r="AL68" s="31"/>
      <c r="AM68" s="31"/>
      <c r="AN68" s="31"/>
      <c r="AO68" s="31"/>
    </row>
    <row r="69" spans="3:48">
      <c r="S69" s="33" t="s">
        <v>199</v>
      </c>
      <c r="T69" s="96" t="s">
        <v>282</v>
      </c>
      <c r="U69" s="96" t="s">
        <v>283</v>
      </c>
      <c r="V69" s="96" t="s">
        <v>284</v>
      </c>
      <c r="W69" s="96" t="s">
        <v>285</v>
      </c>
      <c r="X69" s="96" t="s">
        <v>286</v>
      </c>
      <c r="Y69" s="96" t="s">
        <v>287</v>
      </c>
      <c r="Z69" s="96" t="s">
        <v>288</v>
      </c>
      <c r="AD69" s="31" t="s">
        <v>192</v>
      </c>
      <c r="AE69" s="44">
        <f>AE34/AE37</f>
        <v>0.43859649122807015</v>
      </c>
      <c r="AF69" s="44">
        <f t="shared" ref="AF69:AH69" si="59">AF34/AF37</f>
        <v>0.16071428571428573</v>
      </c>
      <c r="AG69" s="44">
        <f t="shared" si="59"/>
        <v>0.49197860962566847</v>
      </c>
      <c r="AH69" s="44">
        <f t="shared" si="59"/>
        <v>0.2</v>
      </c>
      <c r="AJ69" s="44">
        <f>AI34/AI37</f>
        <v>0.33403361344537813</v>
      </c>
      <c r="AK69" s="44">
        <f>AJ34/AJ37</f>
        <v>0.2606837606837607</v>
      </c>
      <c r="AL69" s="31"/>
      <c r="AM69" s="31"/>
      <c r="AN69" s="31"/>
      <c r="AO69" s="31"/>
    </row>
    <row r="70" spans="3:48">
      <c r="S70" s="33" t="s">
        <v>192</v>
      </c>
      <c r="T70" s="96" t="s">
        <v>289</v>
      </c>
      <c r="U70" s="96" t="s">
        <v>290</v>
      </c>
      <c r="V70" s="96" t="s">
        <v>291</v>
      </c>
      <c r="W70" s="96" t="s">
        <v>292</v>
      </c>
      <c r="X70" s="96" t="s">
        <v>293</v>
      </c>
      <c r="Y70" s="96" t="s">
        <v>294</v>
      </c>
      <c r="Z70" s="96" t="s">
        <v>295</v>
      </c>
      <c r="AD70" s="31" t="s">
        <v>191</v>
      </c>
      <c r="AE70" s="44">
        <f>AE35/AE37</f>
        <v>0.22807017543859648</v>
      </c>
      <c r="AF70" s="44">
        <f t="shared" ref="AF70:AH70" si="60">AF35/AF37</f>
        <v>0.6071428571428571</v>
      </c>
      <c r="AG70" s="44">
        <f t="shared" si="60"/>
        <v>3.7433155080213901E-2</v>
      </c>
      <c r="AH70" s="44">
        <f t="shared" si="60"/>
        <v>0.10833333333333334</v>
      </c>
      <c r="AJ70" s="44">
        <f>AI35/AI37</f>
        <v>0.21218487394957983</v>
      </c>
      <c r="AK70" s="44">
        <f>AJ35/AJ37</f>
        <v>0.20726495726495728</v>
      </c>
      <c r="AL70" s="31"/>
      <c r="AM70" s="31"/>
      <c r="AN70" s="31"/>
      <c r="AO70" s="31"/>
    </row>
    <row r="71" spans="3:48" ht="15">
      <c r="S71" s="33" t="s">
        <v>191</v>
      </c>
      <c r="T71" s="96" t="s">
        <v>296</v>
      </c>
      <c r="U71" s="96" t="s">
        <v>297</v>
      </c>
      <c r="V71" s="96" t="s">
        <v>298</v>
      </c>
      <c r="W71" s="96" t="s">
        <v>299</v>
      </c>
      <c r="X71" s="96" t="s">
        <v>300</v>
      </c>
      <c r="Y71" s="96" t="s">
        <v>301</v>
      </c>
      <c r="Z71" s="96" t="s">
        <v>302</v>
      </c>
      <c r="AD71" s="32"/>
      <c r="AE71" s="34"/>
      <c r="AF71" s="34"/>
      <c r="AG71" s="34"/>
      <c r="AH71" s="34"/>
      <c r="AI71" s="34"/>
      <c r="AJ71" s="34"/>
      <c r="AK71" s="31"/>
      <c r="AL71" s="31"/>
      <c r="AM71" s="31"/>
      <c r="AN71" s="31"/>
      <c r="AO71" s="31"/>
    </row>
    <row r="72" spans="3:48">
      <c r="S72" s="33" t="s">
        <v>194</v>
      </c>
      <c r="T72" s="96" t="s">
        <v>303</v>
      </c>
      <c r="U72" s="96" t="s">
        <v>304</v>
      </c>
      <c r="V72" s="96" t="s">
        <v>305</v>
      </c>
      <c r="W72" s="96" t="s">
        <v>306</v>
      </c>
      <c r="X72" s="96" t="s">
        <v>307</v>
      </c>
      <c r="Y72" s="96" t="s">
        <v>308</v>
      </c>
      <c r="Z72" s="96" t="s">
        <v>309</v>
      </c>
      <c r="AD72" s="59" t="s">
        <v>11</v>
      </c>
      <c r="AE72" s="31" t="str">
        <f>"Total Cost Burdened: "&amp;TEXT(AK65,"0%")</f>
        <v>Total Cost Burdened: 47%</v>
      </c>
      <c r="AF72" s="31" t="str">
        <f>"Total Cost Burdened: "&amp;TEXT(AJ65,"0%")</f>
        <v>Total Cost Burdened: 55%</v>
      </c>
      <c r="AG72" s="31" t="str">
        <f>"Total Cost Burdened: "&amp;TEXT(AE65,"0%")</f>
        <v>Total Cost Burdened: 67%</v>
      </c>
      <c r="AH72" s="31" t="str">
        <f>"Total Cost Burdened: "&amp;TEXT(AF65,"0%")</f>
        <v>Total Cost Burdened: 77%</v>
      </c>
      <c r="AI72" s="31" t="str">
        <f>"Total Cost Burdened: "&amp;TEXT(AH65,"0%")</f>
        <v>Total Cost Burdened: 31%</v>
      </c>
      <c r="AJ72" s="31" t="str">
        <f>"Total Cost Burdened: "&amp;TEXT(AG65,"0%")</f>
        <v>Total Cost Burdened: 53%</v>
      </c>
      <c r="AK72" s="31"/>
      <c r="AL72" s="31"/>
      <c r="AM72" s="31"/>
      <c r="AN72" s="31"/>
      <c r="AO72" s="31"/>
    </row>
    <row r="73" spans="3:48">
      <c r="C73" s="323" t="s">
        <v>228</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187</v>
      </c>
      <c r="U75" s="34" t="s">
        <v>146</v>
      </c>
      <c r="V75" s="34" t="s">
        <v>140</v>
      </c>
      <c r="W75" s="34" t="s">
        <v>158</v>
      </c>
      <c r="X75" s="34" t="s">
        <v>152</v>
      </c>
      <c r="Y75" s="34" t="s">
        <v>188</v>
      </c>
      <c r="Z75" s="34" t="s">
        <v>137</v>
      </c>
    </row>
    <row r="76" spans="3:48" ht="18" customHeight="1">
      <c r="C76" s="301" t="str">
        <f>"Chart 5. "&amp;City_label&amp;" number of owner households by race and cost burden, 2019"</f>
        <v>Chart 5. Des Moines number of owner households by race and cost burden, 2019</v>
      </c>
      <c r="D76" s="301"/>
      <c r="E76" s="301"/>
      <c r="F76" s="301"/>
      <c r="G76" s="301"/>
      <c r="H76" s="301"/>
      <c r="I76" s="301"/>
      <c r="J76" s="301"/>
      <c r="K76" s="301"/>
      <c r="L76" s="301"/>
      <c r="M76" s="301"/>
      <c r="S76" s="33" t="s">
        <v>199</v>
      </c>
      <c r="T76" s="1">
        <v>26</v>
      </c>
      <c r="U76" s="1">
        <v>158</v>
      </c>
      <c r="V76" s="1">
        <v>85</v>
      </c>
      <c r="W76" s="1">
        <v>168</v>
      </c>
      <c r="X76" s="1">
        <v>85</v>
      </c>
      <c r="Y76" s="1">
        <v>31</v>
      </c>
      <c r="Z76" s="1">
        <v>319</v>
      </c>
    </row>
    <row r="77" spans="3:48">
      <c r="C77" s="301"/>
      <c r="D77" s="301"/>
      <c r="E77" s="301"/>
      <c r="F77" s="301"/>
      <c r="G77" s="301"/>
      <c r="H77" s="301"/>
      <c r="I77" s="301"/>
      <c r="J77" s="301"/>
      <c r="K77" s="301"/>
      <c r="L77" s="301"/>
      <c r="M77" s="301"/>
      <c r="S77" s="33" t="s">
        <v>192</v>
      </c>
      <c r="T77" s="1">
        <v>14</v>
      </c>
      <c r="U77" s="1">
        <v>67</v>
      </c>
      <c r="V77" s="1">
        <v>91</v>
      </c>
      <c r="W77" s="1">
        <v>80</v>
      </c>
      <c r="X77" s="1">
        <v>46</v>
      </c>
      <c r="Y77" s="1">
        <v>19</v>
      </c>
      <c r="Z77" s="1">
        <v>169</v>
      </c>
    </row>
    <row r="78" spans="3:48">
      <c r="S78" s="33" t="s">
        <v>191</v>
      </c>
      <c r="T78" s="1">
        <v>26</v>
      </c>
      <c r="U78" s="1">
        <v>54</v>
      </c>
      <c r="V78" s="1">
        <v>55</v>
      </c>
      <c r="W78" s="1">
        <v>26</v>
      </c>
      <c r="X78" s="1">
        <v>24</v>
      </c>
      <c r="Y78" s="1">
        <v>26</v>
      </c>
      <c r="Z78" s="1">
        <v>131</v>
      </c>
    </row>
    <row r="79" spans="3:48">
      <c r="S79" s="33" t="s">
        <v>194</v>
      </c>
      <c r="T79" s="1">
        <v>26</v>
      </c>
      <c r="U79" s="1">
        <v>89</v>
      </c>
      <c r="V79" s="1">
        <v>26</v>
      </c>
      <c r="W79" s="1">
        <v>26</v>
      </c>
      <c r="X79" s="1">
        <v>26</v>
      </c>
      <c r="Y79" s="1">
        <v>26</v>
      </c>
      <c r="Z79" s="1">
        <v>26</v>
      </c>
    </row>
    <row r="80" spans="3:48" ht="15">
      <c r="S80" s="33" t="s">
        <v>150</v>
      </c>
      <c r="T80" s="37">
        <f t="shared" ref="T80:Z80" si="61">SUM(T76:T79)</f>
        <v>92</v>
      </c>
      <c r="U80" s="37">
        <f t="shared" si="61"/>
        <v>368</v>
      </c>
      <c r="V80" s="37">
        <f t="shared" si="61"/>
        <v>257</v>
      </c>
      <c r="W80" s="37">
        <f t="shared" si="61"/>
        <v>300</v>
      </c>
      <c r="X80" s="37">
        <f t="shared" si="61"/>
        <v>181</v>
      </c>
      <c r="Y80" s="37">
        <f t="shared" si="61"/>
        <v>102</v>
      </c>
      <c r="Z80" s="37">
        <f t="shared" si="61"/>
        <v>645</v>
      </c>
    </row>
    <row r="82" spans="19:26" ht="15">
      <c r="S82" s="5"/>
      <c r="T82" s="34" t="s">
        <v>187</v>
      </c>
      <c r="U82" s="34" t="s">
        <v>146</v>
      </c>
      <c r="V82" s="34" t="s">
        <v>140</v>
      </c>
      <c r="W82" s="34" t="s">
        <v>158</v>
      </c>
      <c r="X82" s="34" t="s">
        <v>152</v>
      </c>
      <c r="Y82" s="34" t="s">
        <v>188</v>
      </c>
      <c r="Z82" s="34" t="s">
        <v>137</v>
      </c>
    </row>
    <row r="83" spans="19:26">
      <c r="S83" s="33" t="s">
        <v>199</v>
      </c>
      <c r="T83" s="6">
        <f>IFERROR((((T76/1.645)/W30)),0)</f>
        <v>0</v>
      </c>
      <c r="U83" s="6">
        <f>IFERROR((((U76/1.645)/V30)),0)</f>
        <v>0.1795301536800841</v>
      </c>
      <c r="V83" s="6">
        <f>IFERROR((((V76/1.645)/U30)),0)</f>
        <v>0.32294832826747721</v>
      </c>
      <c r="W83" s="6">
        <f>IFERROR((((W76/1.645)/Z30)),0)</f>
        <v>0.18401380103507764</v>
      </c>
      <c r="X83" s="6">
        <f>IFERROR((((X76/1.645)/Y30)),0)</f>
        <v>0.2793066622853857</v>
      </c>
      <c r="Y83" s="6">
        <f>IFERROR((((Y76/1.645)/X30)),0)</f>
        <v>4.7112462006079028</v>
      </c>
      <c r="Z83" s="6">
        <f>IFERROR((((Z76/1.645)/T30)),0)</f>
        <v>4.823904792148679E-2</v>
      </c>
    </row>
    <row r="84" spans="19:26">
      <c r="S84" s="33" t="s">
        <v>192</v>
      </c>
      <c r="T84" s="6">
        <f>IFERROR((((T77/1.645)/W31)),0)</f>
        <v>2.1276595744680851</v>
      </c>
      <c r="U84" s="6">
        <f>IFERROR((((U77/1.645)/V31)),0)</f>
        <v>0.35416941984934586</v>
      </c>
      <c r="V84" s="6">
        <f>IFERROR((((V77/1.645)/U31)),0)</f>
        <v>0.73758865248226957</v>
      </c>
      <c r="W84" s="6">
        <f>IFERROR((((W77/1.645)/Z31)),0)</f>
        <v>0.46316398899985523</v>
      </c>
      <c r="X84" s="6">
        <f>IFERROR((((X77/1.645)/Y31)),0)</f>
        <v>0.50842774247029565</v>
      </c>
      <c r="Y84" s="6">
        <f>IFERROR((((Y77/1.645)/X31)),0)</f>
        <v>1.1550151975683891</v>
      </c>
      <c r="Z84" s="6">
        <f>IFERROR((((Z77/1.645)/T31)),0)</f>
        <v>0.12605590467488392</v>
      </c>
    </row>
    <row r="85" spans="19:26">
      <c r="S85" s="33" t="s">
        <v>191</v>
      </c>
      <c r="T85" s="6">
        <f>IFERROR((((T78/1.645)/W32)),0)</f>
        <v>0</v>
      </c>
      <c r="U85" s="6">
        <f>IFERROR((((U78/1.645)/V32)),0)</f>
        <v>0.43768996960486323</v>
      </c>
      <c r="V85" s="6">
        <f>IFERROR((((V78/1.645)/U32)),0)</f>
        <v>0.66869300911854102</v>
      </c>
      <c r="W85" s="6">
        <f>IFERROR((((W78/1.645)/Z32)),0)</f>
        <v>0</v>
      </c>
      <c r="X85" s="6">
        <f>IFERROR((((X78/1.645)/Y32)),0)</f>
        <v>0.97264437689969607</v>
      </c>
      <c r="Y85" s="6">
        <f>IFERROR((((Y78/1.645)/X32)),0)</f>
        <v>0</v>
      </c>
      <c r="Z85" s="6">
        <f>IFERROR((((Z78/1.645)/T32)),0)</f>
        <v>0.14747270066419002</v>
      </c>
    </row>
    <row r="86" spans="19:26">
      <c r="S86" s="33" t="s">
        <v>194</v>
      </c>
      <c r="T86" s="6">
        <f>IFERROR((((T79/1.645)/W33)),0)</f>
        <v>0</v>
      </c>
      <c r="U86" s="6">
        <f>IFERROR((((U79/1.645)/V33)),0)</f>
        <v>0.83235913023147057</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243</v>
      </c>
      <c r="T89" s="55"/>
      <c r="U89" s="55"/>
      <c r="V89" s="55"/>
      <c r="W89" s="55"/>
      <c r="X89" s="55"/>
      <c r="Y89" s="55"/>
      <c r="Z89" s="55"/>
    </row>
    <row r="91" spans="19:26">
      <c r="T91" t="s">
        <v>81</v>
      </c>
      <c r="U91" t="s">
        <v>81</v>
      </c>
      <c r="V91" t="s">
        <v>81</v>
      </c>
      <c r="W91" t="s">
        <v>81</v>
      </c>
      <c r="X91" t="s">
        <v>81</v>
      </c>
      <c r="Y91" t="s">
        <v>81</v>
      </c>
      <c r="Z91" t="s">
        <v>81</v>
      </c>
    </row>
    <row r="92" spans="19:26">
      <c r="T92" t="s">
        <v>205</v>
      </c>
      <c r="U92" t="s">
        <v>146</v>
      </c>
      <c r="V92" t="s">
        <v>204</v>
      </c>
      <c r="W92" t="s">
        <v>158</v>
      </c>
      <c r="X92" t="s">
        <v>196</v>
      </c>
      <c r="Y92" t="s">
        <v>188</v>
      </c>
      <c r="Z92" t="s">
        <v>137</v>
      </c>
    </row>
    <row r="93" spans="19:26">
      <c r="S93" s="33" t="s">
        <v>199</v>
      </c>
      <c r="T93" s="96" t="s">
        <v>310</v>
      </c>
      <c r="U93" s="96" t="s">
        <v>311</v>
      </c>
      <c r="V93" s="96" t="s">
        <v>312</v>
      </c>
      <c r="W93" s="96" t="s">
        <v>313</v>
      </c>
      <c r="X93" s="96" t="s">
        <v>314</v>
      </c>
      <c r="Y93" s="96" t="s">
        <v>315</v>
      </c>
      <c r="Z93" s="96" t="s">
        <v>316</v>
      </c>
    </row>
    <row r="94" spans="19:26">
      <c r="S94" s="33" t="s">
        <v>192</v>
      </c>
      <c r="T94" s="96" t="s">
        <v>317</v>
      </c>
      <c r="U94" s="96" t="s">
        <v>318</v>
      </c>
      <c r="V94" s="96" t="s">
        <v>319</v>
      </c>
      <c r="W94" s="96" t="s">
        <v>320</v>
      </c>
      <c r="X94" s="96" t="s">
        <v>321</v>
      </c>
      <c r="Y94" s="96" t="s">
        <v>322</v>
      </c>
      <c r="Z94" s="96" t="s">
        <v>323</v>
      </c>
    </row>
    <row r="95" spans="19:26">
      <c r="S95" s="33" t="s">
        <v>191</v>
      </c>
      <c r="T95" s="96" t="s">
        <v>324</v>
      </c>
      <c r="U95" s="96" t="s">
        <v>325</v>
      </c>
      <c r="V95" s="96" t="s">
        <v>326</v>
      </c>
      <c r="W95" s="96" t="s">
        <v>327</v>
      </c>
      <c r="X95" s="96" t="s">
        <v>328</v>
      </c>
      <c r="Y95" s="96" t="s">
        <v>329</v>
      </c>
      <c r="Z95" s="96" t="s">
        <v>330</v>
      </c>
    </row>
    <row r="96" spans="19:26">
      <c r="S96" s="33" t="s">
        <v>194</v>
      </c>
      <c r="T96" s="96" t="s">
        <v>331</v>
      </c>
      <c r="U96" s="96" t="s">
        <v>332</v>
      </c>
      <c r="V96" s="96" t="s">
        <v>333</v>
      </c>
      <c r="W96" s="96" t="s">
        <v>334</v>
      </c>
      <c r="X96" s="96" t="s">
        <v>335</v>
      </c>
      <c r="Y96" s="96" t="s">
        <v>336</v>
      </c>
      <c r="Z96" s="96" t="s">
        <v>337</v>
      </c>
    </row>
    <row r="97" spans="3:37">
      <c r="C97" s="298" t="s">
        <v>228</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187</v>
      </c>
      <c r="U99" s="34" t="s">
        <v>146</v>
      </c>
      <c r="V99" s="34" t="s">
        <v>140</v>
      </c>
      <c r="W99" s="34" t="s">
        <v>158</v>
      </c>
      <c r="X99" s="34" t="s">
        <v>152</v>
      </c>
      <c r="Y99" s="34" t="s">
        <v>188</v>
      </c>
      <c r="Z99" s="34" t="s">
        <v>137</v>
      </c>
    </row>
    <row r="100" spans="3:37" ht="19.5" customHeight="1">
      <c r="C100" s="301" t="str">
        <f>"Chart 5a. "&amp;City_label&amp;" number of owner households by race and cost burden, 2019"</f>
        <v>Chart 5a. Des Moines number of owner households by race and cost burden, 2019</v>
      </c>
      <c r="D100" s="301"/>
      <c r="E100" s="301"/>
      <c r="F100" s="301"/>
      <c r="G100" s="301"/>
      <c r="H100" s="301"/>
      <c r="I100" s="301"/>
      <c r="J100" s="301"/>
      <c r="K100" s="301"/>
      <c r="L100" s="301"/>
      <c r="M100" s="301"/>
      <c r="S100" s="33" t="s">
        <v>199</v>
      </c>
      <c r="T100" s="1">
        <v>82</v>
      </c>
      <c r="U100" s="1">
        <v>96</v>
      </c>
      <c r="V100" s="1">
        <v>87</v>
      </c>
      <c r="W100" s="1">
        <v>171</v>
      </c>
      <c r="X100" s="1">
        <v>143</v>
      </c>
      <c r="Y100" s="1">
        <v>85</v>
      </c>
      <c r="Z100" s="1">
        <v>210</v>
      </c>
    </row>
    <row r="101" spans="3:37" ht="19.5" customHeight="1">
      <c r="C101" s="301"/>
      <c r="D101" s="301"/>
      <c r="E101" s="301"/>
      <c r="F101" s="301"/>
      <c r="G101" s="301"/>
      <c r="H101" s="301"/>
      <c r="I101" s="301"/>
      <c r="J101" s="301"/>
      <c r="K101" s="301"/>
      <c r="L101" s="301"/>
      <c r="M101" s="301"/>
      <c r="S101" s="33" t="s">
        <v>192</v>
      </c>
      <c r="T101" s="1">
        <v>26</v>
      </c>
      <c r="U101" s="1">
        <v>106</v>
      </c>
      <c r="V101" s="1">
        <v>94</v>
      </c>
      <c r="W101" s="1">
        <v>173</v>
      </c>
      <c r="X101" s="1">
        <v>73</v>
      </c>
      <c r="Y101" s="1">
        <v>39</v>
      </c>
      <c r="Z101" s="1">
        <v>151</v>
      </c>
    </row>
    <row r="102" spans="3:37">
      <c r="S102" s="33" t="s">
        <v>191</v>
      </c>
      <c r="T102" s="1">
        <v>26</v>
      </c>
      <c r="U102" s="1">
        <v>56</v>
      </c>
      <c r="V102" s="1">
        <v>186</v>
      </c>
      <c r="W102" s="1">
        <v>42</v>
      </c>
      <c r="X102" s="1">
        <v>81</v>
      </c>
      <c r="Y102" s="1">
        <v>26</v>
      </c>
      <c r="Z102" s="1">
        <v>147</v>
      </c>
    </row>
    <row r="103" spans="3:37">
      <c r="S103" s="33" t="s">
        <v>194</v>
      </c>
      <c r="T103" s="1">
        <v>26</v>
      </c>
      <c r="U103" s="1">
        <v>24</v>
      </c>
      <c r="V103" s="1">
        <v>26</v>
      </c>
      <c r="W103" s="1">
        <v>26</v>
      </c>
      <c r="X103" s="1">
        <v>26</v>
      </c>
      <c r="Y103" s="1">
        <v>26</v>
      </c>
      <c r="Z103" s="1">
        <v>34</v>
      </c>
    </row>
    <row r="104" spans="3:37" ht="15">
      <c r="S104" s="33" t="s">
        <v>150</v>
      </c>
      <c r="T104" s="37">
        <f t="shared" ref="T104:Z104" si="62">SUM(T100:T103)</f>
        <v>160</v>
      </c>
      <c r="U104" s="37">
        <f t="shared" si="62"/>
        <v>282</v>
      </c>
      <c r="V104" s="37">
        <f t="shared" si="62"/>
        <v>393</v>
      </c>
      <c r="W104" s="37">
        <f t="shared" si="62"/>
        <v>412</v>
      </c>
      <c r="X104" s="37">
        <f t="shared" si="62"/>
        <v>323</v>
      </c>
      <c r="Y104" s="37">
        <f t="shared" si="62"/>
        <v>176</v>
      </c>
      <c r="Z104" s="37">
        <f t="shared" si="62"/>
        <v>542</v>
      </c>
      <c r="AD104" s="31"/>
      <c r="AE104" s="31"/>
      <c r="AF104" s="31"/>
      <c r="AG104" s="31"/>
      <c r="AH104" s="31"/>
      <c r="AI104" s="31"/>
      <c r="AJ104" s="31"/>
      <c r="AK104" s="31"/>
    </row>
    <row r="106" spans="3:37" ht="14.25" customHeight="1">
      <c r="S106" s="5"/>
      <c r="T106" s="34" t="s">
        <v>187</v>
      </c>
      <c r="U106" s="34" t="s">
        <v>146</v>
      </c>
      <c r="V106" s="34" t="s">
        <v>140</v>
      </c>
      <c r="W106" s="34" t="s">
        <v>158</v>
      </c>
      <c r="X106" s="34" t="s">
        <v>152</v>
      </c>
      <c r="Y106" s="34" t="s">
        <v>188</v>
      </c>
      <c r="Z106" s="34" t="s">
        <v>137</v>
      </c>
    </row>
    <row r="107" spans="3:37">
      <c r="S107" s="33" t="s">
        <v>199</v>
      </c>
      <c r="T107" s="6">
        <f>IFERROR((((T100/1.645)/W50)),0)</f>
        <v>0.90632771483835317</v>
      </c>
      <c r="U107" s="6">
        <f>IFERROR((((U100/1.645)/V50)),0)</f>
        <v>0.72948328267477203</v>
      </c>
      <c r="V107" s="6">
        <f>IFERROR((((V100/1.645)/U50)),0)</f>
        <v>0.39175954069571089</v>
      </c>
      <c r="W107" s="6">
        <f>IFERROR((((W100/1.645)/Z50)),0)</f>
        <v>0.23625310859353413</v>
      </c>
      <c r="X107" s="6">
        <f>IFERROR((((X100/1.645)/Y50)),0)</f>
        <v>0.42404922529468453</v>
      </c>
      <c r="Y107" s="6">
        <f>IFERROR((((Y100/1.645)/X50)),0)</f>
        <v>0.34447821681864238</v>
      </c>
      <c r="Z107" s="6">
        <f>IFERROR((((Z100/1.645)/T50)),0)</f>
        <v>0.10463899546564354</v>
      </c>
    </row>
    <row r="108" spans="3:37">
      <c r="S108" s="33" t="s">
        <v>192</v>
      </c>
      <c r="T108" s="6">
        <f>IFERROR((((T101/1.645)/W51)),0)</f>
        <v>0</v>
      </c>
      <c r="U108" s="6">
        <f>IFERROR((((U101/1.645)/V51)),0)</f>
        <v>0.51550151975683889</v>
      </c>
      <c r="V108" s="6">
        <f>IFERROR((((V101/1.645)/U51)),0)</f>
        <v>0.63492063492063489</v>
      </c>
      <c r="W108" s="6">
        <f>IFERROR((((W101/1.645)/Z51)),0)</f>
        <v>0.22862428967886878</v>
      </c>
      <c r="X108" s="6">
        <f>IFERROR((((X101/1.645)/Y51)),0)</f>
        <v>0.5220811728946898</v>
      </c>
      <c r="Y108" s="6">
        <f>IFERROR((((Y101/1.645)/X51)),0)</f>
        <v>0.67737733391228827</v>
      </c>
      <c r="Z108" s="6">
        <f>IFERROR((((Z101/1.645)/T51)),0)</f>
        <v>0.15048084109821119</v>
      </c>
    </row>
    <row r="109" spans="3:37">
      <c r="S109" s="33" t="s">
        <v>191</v>
      </c>
      <c r="T109" s="6">
        <f>IFERROR((((T102/1.645)/W52)),0)</f>
        <v>0</v>
      </c>
      <c r="U109" s="6">
        <f>IFERROR((((U102/1.645)/V52)),0)</f>
        <v>0.52373158756137483</v>
      </c>
      <c r="V109" s="6">
        <f>IFERROR((((V102/1.645)/U52)),0)</f>
        <v>0.33255855533702844</v>
      </c>
      <c r="W109" s="6">
        <f>IFERROR((((W102/1.645)/Z52)),0)</f>
        <v>0.72948328267477203</v>
      </c>
      <c r="X109" s="6">
        <f>IFERROR((((X102/1.645)/Y52)),0)</f>
        <v>0.75754033200841708</v>
      </c>
      <c r="Y109" s="6">
        <f>IFERROR((((Y102/1.645)/X52)),0)</f>
        <v>0</v>
      </c>
      <c r="Z109" s="6">
        <f>IFERROR((((Z102/1.645)/T52)),0)</f>
        <v>0.1842509322219785</v>
      </c>
    </row>
    <row r="110" spans="3:37">
      <c r="S110" s="33" t="s">
        <v>194</v>
      </c>
      <c r="T110" s="6">
        <f>IFERROR((((T103/1.645)/W53)),0)</f>
        <v>0</v>
      </c>
      <c r="U110" s="6">
        <f>IFERROR((((U103/1.645)/V53)),0)</f>
        <v>0.97264437689969607</v>
      </c>
      <c r="V110" s="6">
        <f>IFERROR((((V103/1.645)/U53)),0)</f>
        <v>0</v>
      </c>
      <c r="W110" s="6">
        <f>IFERROR((((W103/1.645)/Z53)),0)</f>
        <v>0</v>
      </c>
      <c r="X110" s="6">
        <f>IFERROR((((X103/1.645)/Y53)),0)</f>
        <v>0</v>
      </c>
      <c r="Y110" s="6">
        <f>IFERROR((((Y103/1.645)/X53)),0)</f>
        <v>0</v>
      </c>
      <c r="Z110" s="6">
        <f>IFERROR((((Z103/1.645)/T53)),0)</f>
        <v>0.82674772036474165</v>
      </c>
    </row>
    <row r="111" spans="3:37">
      <c r="S111" s="33" t="s">
        <v>150</v>
      </c>
    </row>
    <row r="121" spans="3:11">
      <c r="C121" s="298" t="s">
        <v>228</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Des Moines renter households by race and cost burden, 2019</v>
      </c>
    </row>
    <row r="144" spans="3:11">
      <c r="C144" s="298" t="s">
        <v>228</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Des Moines renter households by race and cost burden, 2019</v>
      </c>
    </row>
    <row r="168" spans="3:19" ht="15">
      <c r="S168" s="39"/>
    </row>
    <row r="169" spans="3:19">
      <c r="C169" s="298" t="s">
        <v>228</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Des Moines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338</v>
      </c>
      <c r="I176" s="84"/>
      <c r="J176" s="84"/>
      <c r="K176" s="84"/>
    </row>
    <row r="177" spans="3:28">
      <c r="C177" s="81"/>
      <c r="D177" s="81"/>
      <c r="E177" s="80"/>
      <c r="F177" s="319" t="s">
        <v>162</v>
      </c>
      <c r="G177" s="317" t="s">
        <v>137</v>
      </c>
      <c r="H177" s="321" t="s">
        <v>146</v>
      </c>
      <c r="I177" s="319" t="s">
        <v>140</v>
      </c>
      <c r="J177" s="319" t="s">
        <v>158</v>
      </c>
      <c r="K177" s="319" t="s">
        <v>152</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213</v>
      </c>
      <c r="D180" s="79"/>
      <c r="E180" s="79"/>
      <c r="F180" s="79"/>
      <c r="G180" s="79"/>
      <c r="H180" s="115"/>
      <c r="I180" s="79"/>
      <c r="J180" s="79"/>
      <c r="K180" s="79"/>
    </row>
    <row r="181" spans="3:28">
      <c r="C181" s="29" t="s">
        <v>199</v>
      </c>
      <c r="D181" s="29"/>
      <c r="E181" s="29"/>
      <c r="F181" s="116">
        <f>AJ50</f>
        <v>0.57064721969006382</v>
      </c>
      <c r="G181" s="116">
        <f>AK50</f>
        <v>0.67919637070641603</v>
      </c>
      <c r="H181" s="269">
        <f>AE50</f>
        <v>0.5720930232558139</v>
      </c>
      <c r="I181" s="270">
        <f>AF50</f>
        <v>0.34705882352941175</v>
      </c>
      <c r="J181" s="270">
        <f>AG50</f>
        <v>0.62382445141065834</v>
      </c>
      <c r="K181" s="270">
        <f>AH50</f>
        <v>0.69009216589861755</v>
      </c>
    </row>
    <row r="182" spans="3:28" ht="18.75" customHeight="1">
      <c r="C182" s="29" t="s">
        <v>202</v>
      </c>
      <c r="D182" s="29"/>
      <c r="E182" s="29"/>
      <c r="F182" s="116">
        <f>AJ47</f>
        <v>0.41112123974475845</v>
      </c>
      <c r="G182" s="116">
        <f>AK47</f>
        <v>0.31756318859364874</v>
      </c>
      <c r="H182" s="269">
        <f>AE47</f>
        <v>0.35348837209302325</v>
      </c>
      <c r="I182" s="270">
        <f>AF47</f>
        <v>0.65294117647058825</v>
      </c>
      <c r="J182" s="270">
        <f>AG47</f>
        <v>0.37617554858934171</v>
      </c>
      <c r="K182" s="270">
        <f>AH47</f>
        <v>0.30990783410138251</v>
      </c>
    </row>
    <row r="183" spans="3:28" ht="18.75" customHeight="1">
      <c r="C183" s="121" t="s">
        <v>192</v>
      </c>
      <c r="D183" s="118"/>
      <c r="E183" s="118"/>
      <c r="F183" s="122">
        <f>AJ51</f>
        <v>0.26412944393801274</v>
      </c>
      <c r="G183" s="122">
        <f>AK51</f>
        <v>0.18470511989630589</v>
      </c>
      <c r="H183" s="271">
        <f t="shared" ref="H183:K184" si="63">AE51</f>
        <v>0.22325581395348837</v>
      </c>
      <c r="I183" s="272">
        <f t="shared" si="63"/>
        <v>0.19411764705882353</v>
      </c>
      <c r="J183" s="272">
        <f t="shared" si="63"/>
        <v>0.35423197492163011</v>
      </c>
      <c r="K183" s="272">
        <f t="shared" si="63"/>
        <v>0.21774193548387097</v>
      </c>
    </row>
    <row r="184" spans="3:28">
      <c r="C184" s="121" t="s">
        <v>191</v>
      </c>
      <c r="D184" s="118"/>
      <c r="E184" s="118"/>
      <c r="F184" s="122">
        <f>AJ52</f>
        <v>0.14699179580674568</v>
      </c>
      <c r="G184" s="122">
        <f>AK52</f>
        <v>0.13285806869734285</v>
      </c>
      <c r="H184" s="271">
        <f t="shared" si="63"/>
        <v>0.13023255813953488</v>
      </c>
      <c r="I184" s="272">
        <f t="shared" si="63"/>
        <v>0.45882352941176469</v>
      </c>
      <c r="J184" s="272">
        <f t="shared" si="63"/>
        <v>2.1943573667711599E-2</v>
      </c>
      <c r="K184" s="272">
        <f t="shared" si="63"/>
        <v>9.2165898617511524E-2</v>
      </c>
    </row>
    <row r="185" spans="3:28">
      <c r="C185" s="29" t="s">
        <v>194</v>
      </c>
      <c r="D185" s="29"/>
      <c r="E185" s="29"/>
      <c r="F185" s="116">
        <f>AJ49</f>
        <v>1.8231540565177756E-2</v>
      </c>
      <c r="G185" s="116">
        <f>AK49</f>
        <v>3.2404406999351912E-3</v>
      </c>
      <c r="H185" s="269">
        <f>AE49</f>
        <v>7.441860465116279E-2</v>
      </c>
      <c r="I185" s="270" t="str">
        <f>AF49</f>
        <v/>
      </c>
      <c r="J185" s="270" t="str">
        <f>AG49</f>
        <v/>
      </c>
      <c r="K185" s="270" t="str">
        <f>AH49</f>
        <v/>
      </c>
      <c r="AA185" s="82"/>
      <c r="AB185" s="82"/>
    </row>
    <row r="186" spans="3:28">
      <c r="C186" s="79" t="s">
        <v>339</v>
      </c>
      <c r="D186" s="79"/>
      <c r="E186" s="79"/>
      <c r="F186" s="79"/>
      <c r="G186" s="79"/>
      <c r="H186" s="273"/>
      <c r="I186" s="274"/>
      <c r="J186" s="274"/>
      <c r="K186" s="274"/>
    </row>
    <row r="187" spans="3:28">
      <c r="C187" s="29" t="s">
        <v>199</v>
      </c>
      <c r="D187" s="29"/>
      <c r="E187" s="29"/>
      <c r="F187" s="116">
        <f>AJ59</f>
        <v>0.71627675460428075</v>
      </c>
      <c r="G187" s="116">
        <f>AK59</f>
        <v>0.74790697674418605</v>
      </c>
      <c r="H187" s="269">
        <f>AE59</f>
        <v>0.67721518987341767</v>
      </c>
      <c r="I187" s="270">
        <f>AF59</f>
        <v>0.56140350877192979</v>
      </c>
      <c r="J187" s="270">
        <f>AG59</f>
        <v>0.84090909090909094</v>
      </c>
      <c r="K187" s="270">
        <f>AH59</f>
        <v>0.68978102189781021</v>
      </c>
      <c r="AA187" s="99"/>
      <c r="AB187" s="99"/>
    </row>
    <row r="188" spans="3:28" ht="14.25" customHeight="1">
      <c r="C188" s="29" t="s">
        <v>202</v>
      </c>
      <c r="D188" s="29"/>
      <c r="E188" s="29"/>
      <c r="F188" s="116">
        <f>AJ56</f>
        <v>0.25087108013937282</v>
      </c>
      <c r="G188" s="116">
        <f>AK56</f>
        <v>0.25209302325581395</v>
      </c>
      <c r="H188" s="269">
        <f>AE56</f>
        <v>0.24050632911392406</v>
      </c>
      <c r="I188" s="270">
        <f>AF56</f>
        <v>0.43859649122807015</v>
      </c>
      <c r="J188" s="270">
        <f>AG56</f>
        <v>0.15909090909090909</v>
      </c>
      <c r="K188" s="270">
        <f>AH56</f>
        <v>0.30656934306569344</v>
      </c>
      <c r="AA188" s="99"/>
      <c r="AB188" s="99"/>
    </row>
    <row r="189" spans="3:28" ht="14.25" customHeight="1">
      <c r="C189" s="121" t="s">
        <v>192</v>
      </c>
      <c r="D189" s="118"/>
      <c r="E189" s="118"/>
      <c r="F189" s="122">
        <f>AJ60</f>
        <v>0.18118466898954705</v>
      </c>
      <c r="G189" s="122">
        <f>AK60</f>
        <v>0.15162790697674419</v>
      </c>
      <c r="H189" s="271">
        <f t="shared" ref="H189:K190" si="64">AE60</f>
        <v>0.14556962025316456</v>
      </c>
      <c r="I189" s="272">
        <f t="shared" si="64"/>
        <v>0.26315789473684209</v>
      </c>
      <c r="J189" s="272">
        <f t="shared" si="64"/>
        <v>0.15909090909090909</v>
      </c>
      <c r="K189" s="272">
        <f t="shared" si="64"/>
        <v>0.2518248175182482</v>
      </c>
      <c r="S189" s="99"/>
      <c r="T189" s="82"/>
    </row>
    <row r="190" spans="3:28" ht="14.25" customHeight="1">
      <c r="C190" s="121" t="s">
        <v>191</v>
      </c>
      <c r="D190" s="118"/>
      <c r="E190" s="118"/>
      <c r="F190" s="122">
        <f>AJ61</f>
        <v>6.968641114982578E-2</v>
      </c>
      <c r="G190" s="122">
        <f>AK61</f>
        <v>0.10046511627906977</v>
      </c>
      <c r="H190" s="271">
        <f t="shared" si="64"/>
        <v>9.49367088607595E-2</v>
      </c>
      <c r="I190" s="272">
        <f t="shared" si="64"/>
        <v>0.17543859649122806</v>
      </c>
      <c r="J190" s="272">
        <f t="shared" si="64"/>
        <v>0</v>
      </c>
      <c r="K190" s="272">
        <f t="shared" si="64"/>
        <v>5.4744525547445258E-2</v>
      </c>
      <c r="S190" s="99"/>
      <c r="U190" s="82"/>
      <c r="V190" s="82"/>
      <c r="W190" s="82"/>
      <c r="X190" s="82"/>
      <c r="Y190" s="82"/>
      <c r="Z190" s="82"/>
    </row>
    <row r="191" spans="3:28" ht="14.25" customHeight="1">
      <c r="C191" s="29" t="s">
        <v>194</v>
      </c>
      <c r="D191" s="29"/>
      <c r="E191" s="29"/>
      <c r="F191" s="116">
        <f>AJ58</f>
        <v>3.2354405176704827E-2</v>
      </c>
      <c r="G191" s="116" t="str">
        <f>AK58</f>
        <v/>
      </c>
      <c r="H191" s="269">
        <f>AE58</f>
        <v>8.2278481012658222E-2</v>
      </c>
      <c r="I191" s="270" t="str">
        <f>AF58</f>
        <v/>
      </c>
      <c r="J191" s="270" t="str">
        <f>AG58</f>
        <v/>
      </c>
      <c r="K191" s="270" t="str">
        <f>AH58</f>
        <v/>
      </c>
      <c r="T191" s="99"/>
    </row>
    <row r="192" spans="3:28" ht="14.25" customHeight="1">
      <c r="C192" s="79" t="s">
        <v>243</v>
      </c>
      <c r="D192" s="79"/>
      <c r="E192" s="79"/>
      <c r="F192" s="79"/>
      <c r="G192" s="79"/>
      <c r="H192" s="273"/>
      <c r="I192" s="274"/>
      <c r="J192" s="274"/>
      <c r="K192" s="274"/>
      <c r="T192" s="99"/>
      <c r="U192" s="99"/>
      <c r="V192" s="99"/>
      <c r="W192" s="99"/>
      <c r="X192" s="99"/>
      <c r="Y192" s="99"/>
      <c r="Z192" s="99"/>
    </row>
    <row r="193" spans="3:26" ht="14.25" customHeight="1">
      <c r="C193" s="29" t="s">
        <v>199</v>
      </c>
      <c r="D193" s="29"/>
      <c r="E193" s="29"/>
      <c r="F193" s="116">
        <f>AJ68</f>
        <v>0.44747899159663868</v>
      </c>
      <c r="G193" s="116">
        <f>AK68</f>
        <v>0.5213675213675214</v>
      </c>
      <c r="H193" s="269">
        <f>AE68</f>
        <v>0.2807017543859649</v>
      </c>
      <c r="I193" s="270">
        <f>AF68</f>
        <v>0.24107142857142858</v>
      </c>
      <c r="J193" s="270">
        <f>AG68</f>
        <v>0.47058823529411764</v>
      </c>
      <c r="K193" s="270">
        <f>AH68</f>
        <v>0.68333333333333335</v>
      </c>
      <c r="U193" s="99"/>
      <c r="V193" s="99"/>
      <c r="W193" s="99"/>
      <c r="X193" s="99"/>
      <c r="Y193" s="99"/>
      <c r="Z193" s="99"/>
    </row>
    <row r="194" spans="3:26" ht="14.25" customHeight="1">
      <c r="C194" s="29" t="s">
        <v>202</v>
      </c>
      <c r="D194" s="29"/>
      <c r="E194" s="29"/>
      <c r="F194" s="116">
        <f>AJ65</f>
        <v>0.54621848739495793</v>
      </c>
      <c r="G194" s="116">
        <f>AK65</f>
        <v>0.46794871794871795</v>
      </c>
      <c r="H194" s="269">
        <f>AE65</f>
        <v>0.66666666666666663</v>
      </c>
      <c r="I194" s="270">
        <f>AF65</f>
        <v>0.76785714285714279</v>
      </c>
      <c r="J194" s="270">
        <f>AG65</f>
        <v>0.52941176470588236</v>
      </c>
      <c r="K194" s="270">
        <f>AH65</f>
        <v>0.30833333333333335</v>
      </c>
    </row>
    <row r="195" spans="3:26" ht="14.25" customHeight="1">
      <c r="C195" s="121" t="s">
        <v>192</v>
      </c>
      <c r="D195" s="118"/>
      <c r="E195" s="118"/>
      <c r="F195" s="122">
        <f>AJ69</f>
        <v>0.33403361344537813</v>
      </c>
      <c r="G195" s="122">
        <f>AK69</f>
        <v>0.2606837606837607</v>
      </c>
      <c r="H195" s="271">
        <f t="shared" ref="H195:K196" si="65">AE69</f>
        <v>0.43859649122807015</v>
      </c>
      <c r="I195" s="272">
        <f t="shared" si="65"/>
        <v>0.16071428571428573</v>
      </c>
      <c r="J195" s="272">
        <f t="shared" si="65"/>
        <v>0.49197860962566847</v>
      </c>
      <c r="K195" s="272">
        <f t="shared" si="65"/>
        <v>0.2</v>
      </c>
    </row>
    <row r="196" spans="3:26">
      <c r="C196" s="121" t="s">
        <v>191</v>
      </c>
      <c r="D196" s="118"/>
      <c r="E196" s="118"/>
      <c r="F196" s="122">
        <f>AJ70</f>
        <v>0.21218487394957983</v>
      </c>
      <c r="G196" s="122">
        <f>AK70</f>
        <v>0.20726495726495728</v>
      </c>
      <c r="H196" s="271">
        <f t="shared" si="65"/>
        <v>0.22807017543859648</v>
      </c>
      <c r="I196" s="272">
        <f t="shared" si="65"/>
        <v>0.6071428571428571</v>
      </c>
      <c r="J196" s="272">
        <f t="shared" si="65"/>
        <v>3.7433155080213901E-2</v>
      </c>
      <c r="K196" s="272">
        <f t="shared" si="65"/>
        <v>0.10833333333333334</v>
      </c>
    </row>
    <row r="197" spans="3:26" ht="15" thickBot="1">
      <c r="C197" s="29" t="s">
        <v>194</v>
      </c>
      <c r="D197" s="29"/>
      <c r="E197" s="29"/>
      <c r="G197" s="116">
        <f>AK67</f>
        <v>1.0683760683760684E-2</v>
      </c>
      <c r="H197" s="275">
        <f>AE67</f>
        <v>5.2631578947368418E-2</v>
      </c>
      <c r="I197" s="276" t="str">
        <f>AF67</f>
        <v/>
      </c>
      <c r="J197" s="276" t="str">
        <f>AH67</f>
        <v/>
      </c>
      <c r="K197" s="276" t="str">
        <f>AG67</f>
        <v/>
      </c>
    </row>
    <row r="198" spans="3:26">
      <c r="C198" s="83"/>
      <c r="D198" s="83"/>
      <c r="E198" s="83"/>
      <c r="F198" s="83"/>
      <c r="G198" s="83"/>
      <c r="H198" s="83"/>
      <c r="I198" s="83"/>
      <c r="J198" s="83"/>
      <c r="K198" s="83"/>
    </row>
    <row r="199" spans="3:26">
      <c r="C199" s="298" t="s">
        <v>228</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Des Moines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228</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Des Moines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228</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Des Moines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228</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Des Moines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228</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Des Moines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228</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Des Moines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228</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topLeftCell="A34"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340</v>
      </c>
      <c r="D3" s="4"/>
      <c r="E3" s="4"/>
      <c r="F3" s="4"/>
      <c r="G3" s="4"/>
      <c r="H3" s="4"/>
      <c r="I3" s="4"/>
      <c r="J3" s="4"/>
      <c r="K3" s="4"/>
      <c r="L3" s="4"/>
      <c r="M3" s="4"/>
      <c r="N3" s="4"/>
      <c r="O3" s="4"/>
      <c r="P3" s="4"/>
      <c r="AA3" s="4" t="s">
        <v>126</v>
      </c>
      <c r="AB3" s="4"/>
      <c r="AC3" s="4"/>
      <c r="AD3" s="14"/>
      <c r="AE3" s="14"/>
      <c r="AF3" s="14"/>
      <c r="AG3" s="14"/>
      <c r="AH3" s="14"/>
      <c r="AI3" s="14"/>
      <c r="AJ3" s="14"/>
      <c r="AK3" s="14"/>
      <c r="AL3" s="14"/>
      <c r="AM3" s="14"/>
      <c r="AN3" s="14"/>
      <c r="AO3" s="14"/>
      <c r="AP3" s="14"/>
      <c r="AQ3" s="14"/>
      <c r="AR3" s="14"/>
      <c r="AS3" s="14"/>
      <c r="AT3" s="14"/>
      <c r="AU3" s="14"/>
      <c r="BA3" s="4" t="s">
        <v>184</v>
      </c>
      <c r="BB3" s="4"/>
      <c r="BC3" s="4"/>
      <c r="BD3" s="4"/>
      <c r="BE3" s="4"/>
      <c r="BF3" s="4"/>
      <c r="BG3" s="4"/>
      <c r="BH3" s="4"/>
      <c r="BI3" s="4"/>
      <c r="BJ3" s="4"/>
      <c r="BK3" s="4"/>
      <c r="BL3" s="4"/>
      <c r="BP3" s="185"/>
      <c r="BQ3" s="329" t="s">
        <v>341</v>
      </c>
      <c r="BR3" s="330"/>
    </row>
    <row r="4" spans="3:70" ht="15" thickTop="1">
      <c r="BP4" s="185"/>
      <c r="BQ4" s="331" t="s">
        <v>342</v>
      </c>
      <c r="BR4" s="332"/>
    </row>
    <row r="5" spans="3:70" ht="18" customHeight="1">
      <c r="C5" s="328" t="str">
        <f>"Table 5. "&amp;City_label&amp;" and "&amp;County_label&amp;" rental units by affordability and households by income, 2019"</f>
        <v>Table 5. Des Moines and King County rental units by affordability and households by income, 2019</v>
      </c>
      <c r="D5" s="328"/>
      <c r="E5" s="328"/>
      <c r="F5" s="328"/>
      <c r="G5" s="328"/>
      <c r="H5" s="328"/>
      <c r="I5" s="328"/>
      <c r="J5" s="328"/>
      <c r="K5" s="328"/>
      <c r="L5" s="328"/>
      <c r="AA5" s="16" t="s">
        <v>127</v>
      </c>
      <c r="AB5" s="304" t="str">
        <f>City</f>
        <v>Des Moines city, Washington</v>
      </c>
      <c r="AC5" s="304"/>
      <c r="BP5" s="201"/>
      <c r="BQ5" s="333"/>
      <c r="BR5" s="334"/>
    </row>
    <row r="6" spans="3:70" ht="18" customHeight="1">
      <c r="C6" s="328"/>
      <c r="D6" s="328"/>
      <c r="E6" s="328"/>
      <c r="F6" s="328"/>
      <c r="G6" s="328"/>
      <c r="H6" s="328"/>
      <c r="I6" s="328"/>
      <c r="J6" s="328"/>
      <c r="K6" s="328"/>
      <c r="L6" s="328"/>
      <c r="AA6" s="16" t="s">
        <v>128</v>
      </c>
      <c r="AB6" s="304" t="str">
        <f>County</f>
        <v>King County, Washington</v>
      </c>
      <c r="AC6" s="304"/>
      <c r="BB6" s="198"/>
      <c r="BE6" s="196"/>
      <c r="BH6" s="197"/>
      <c r="BK6" s="199"/>
      <c r="BP6" s="185"/>
      <c r="BQ6" s="186"/>
      <c r="BR6" s="187"/>
    </row>
    <row r="7" spans="3:70" ht="18" customHeight="1" thickBot="1">
      <c r="C7" s="51"/>
      <c r="AA7" s="16"/>
      <c r="BA7" s="316" t="s">
        <v>343</v>
      </c>
      <c r="BB7" s="316"/>
      <c r="BC7" s="316"/>
      <c r="BD7" s="316" t="s">
        <v>344</v>
      </c>
      <c r="BE7" s="316"/>
      <c r="BF7" s="316"/>
      <c r="BG7" s="316" t="s">
        <v>345</v>
      </c>
      <c r="BH7" s="316"/>
      <c r="BI7" s="316"/>
      <c r="BJ7" s="316" t="s">
        <v>346</v>
      </c>
      <c r="BK7" s="316"/>
      <c r="BL7" s="316"/>
    </row>
    <row r="8" spans="3:70" ht="19.5" customHeight="1">
      <c r="C8" s="217"/>
      <c r="D8" s="218"/>
      <c r="E8" s="218"/>
      <c r="F8" s="65" t="str">
        <f>City_label</f>
        <v>Des Moines</v>
      </c>
      <c r="G8" s="219"/>
      <c r="H8" s="218"/>
      <c r="I8" s="65" t="str">
        <f>City_label</f>
        <v>Des Moines</v>
      </c>
      <c r="J8" s="219"/>
      <c r="K8" s="65" t="str">
        <f>County_label</f>
        <v>King County</v>
      </c>
      <c r="L8" s="219"/>
      <c r="AA8" s="162" t="s">
        <v>347</v>
      </c>
      <c r="BA8" s="316"/>
      <c r="BB8" s="316"/>
      <c r="BC8" s="316"/>
      <c r="BD8" s="316"/>
      <c r="BE8" s="316"/>
      <c r="BF8" s="316"/>
      <c r="BG8" s="316"/>
      <c r="BH8" s="316"/>
      <c r="BI8" s="316"/>
      <c r="BJ8" s="316"/>
      <c r="BK8" s="316"/>
      <c r="BL8" s="316"/>
    </row>
    <row r="9" spans="3:70" ht="19.5" customHeight="1">
      <c r="C9" s="262"/>
      <c r="D9" s="29"/>
      <c r="E9" s="29"/>
      <c r="F9" s="325" t="s">
        <v>348</v>
      </c>
      <c r="G9" s="325" t="s">
        <v>349</v>
      </c>
      <c r="H9" s="29"/>
      <c r="I9" s="325" t="s">
        <v>348</v>
      </c>
      <c r="J9" s="325" t="s">
        <v>349</v>
      </c>
      <c r="K9" s="325" t="s">
        <v>348</v>
      </c>
      <c r="L9" s="325" t="s">
        <v>349</v>
      </c>
      <c r="AA9" s="59" t="s">
        <v>350</v>
      </c>
      <c r="AC9" s="57" t="s">
        <v>351</v>
      </c>
      <c r="AD9" s="57" t="s">
        <v>352</v>
      </c>
      <c r="AE9" s="57" t="s">
        <v>353</v>
      </c>
      <c r="AF9" s="57" t="s">
        <v>354</v>
      </c>
      <c r="AG9" s="57" t="s">
        <v>355</v>
      </c>
      <c r="AJ9" s="162" t="s">
        <v>356</v>
      </c>
    </row>
    <row r="10" spans="3:70" ht="16.5" customHeight="1">
      <c r="C10" s="70"/>
      <c r="D10" s="70"/>
      <c r="E10" s="70"/>
      <c r="F10" s="326"/>
      <c r="G10" s="326"/>
      <c r="H10" s="70"/>
      <c r="I10" s="326"/>
      <c r="J10" s="326"/>
      <c r="K10" s="326"/>
      <c r="L10" s="326"/>
      <c r="AC10" s="63" t="str">
        <f>City_label</f>
        <v>Des Moines</v>
      </c>
      <c r="AD10" s="63"/>
      <c r="AE10" s="220"/>
      <c r="AF10" s="63" t="str">
        <f>County_label</f>
        <v>King County</v>
      </c>
      <c r="AG10" s="63"/>
      <c r="AH10" s="220"/>
      <c r="AK10" s="63" t="str">
        <f>City_label</f>
        <v>Des Moines</v>
      </c>
      <c r="AL10" s="63"/>
      <c r="AM10" s="16"/>
      <c r="AN10" s="63" t="str">
        <f>County_label</f>
        <v>King County</v>
      </c>
      <c r="AO10" s="63"/>
      <c r="BA10" s="316"/>
      <c r="BB10" s="316"/>
      <c r="BC10" s="316"/>
      <c r="BD10" s="316"/>
      <c r="BE10" s="316"/>
      <c r="BF10" s="316"/>
      <c r="BG10" s="316"/>
      <c r="BH10" s="316"/>
      <c r="BI10" s="316"/>
      <c r="BJ10" s="316"/>
      <c r="BK10" s="316"/>
      <c r="BL10" s="316"/>
      <c r="BM10" s="205"/>
    </row>
    <row r="11" spans="3:70" ht="18" customHeight="1">
      <c r="C11" s="43" t="s">
        <v>357</v>
      </c>
      <c r="D11" s="29"/>
      <c r="E11" s="29"/>
      <c r="F11" s="208">
        <f t="shared" ref="F11:F16" si="0">AC22</f>
        <v>1060</v>
      </c>
      <c r="G11" s="208">
        <f>SUM(AD22:AE22)</f>
        <v>330</v>
      </c>
      <c r="H11" s="209"/>
      <c r="I11" s="255">
        <f>AC22/$AC$27</f>
        <v>0.22457627118644069</v>
      </c>
      <c r="J11" s="255">
        <f>SUM(AD22:AE22)/SUM($AD$27:$AE$27)</f>
        <v>7.1973827699018542E-2</v>
      </c>
      <c r="K11" s="263">
        <f>AF22/$AF$27</f>
        <v>0.22588120663094</v>
      </c>
      <c r="L11" s="263">
        <f>SUM(AG22:AH22)/SUM($AG$27:$AH$27)</f>
        <v>0.10373726527512243</v>
      </c>
      <c r="AC11" s="16" t="s">
        <v>358</v>
      </c>
      <c r="AD11" s="16" t="s">
        <v>359</v>
      </c>
      <c r="AE11" s="16" t="s">
        <v>360</v>
      </c>
      <c r="AF11" s="16" t="s">
        <v>358</v>
      </c>
      <c r="AG11" s="16" t="s">
        <v>359</v>
      </c>
      <c r="AH11" s="16" t="s">
        <v>360</v>
      </c>
      <c r="AK11" s="16" t="s">
        <v>358</v>
      </c>
      <c r="AL11" s="16" t="s">
        <v>359</v>
      </c>
      <c r="AM11" s="16"/>
      <c r="AN11" s="16" t="s">
        <v>358</v>
      </c>
      <c r="AO11" s="16" t="s">
        <v>359</v>
      </c>
      <c r="BA11" s="316"/>
      <c r="BB11" s="316"/>
      <c r="BC11" s="316"/>
      <c r="BD11" s="316"/>
      <c r="BE11" s="316"/>
      <c r="BF11" s="316"/>
      <c r="BG11" s="316"/>
      <c r="BH11" s="316"/>
      <c r="BI11" s="316"/>
      <c r="BJ11" s="316"/>
      <c r="BK11" s="316"/>
      <c r="BL11" s="316"/>
    </row>
    <row r="12" spans="3:70" ht="18" customHeight="1">
      <c r="C12" s="43" t="s">
        <v>361</v>
      </c>
      <c r="D12" s="29"/>
      <c r="E12" s="29"/>
      <c r="F12" s="208">
        <f t="shared" si="0"/>
        <v>1100</v>
      </c>
      <c r="G12" s="208">
        <f t="shared" ref="G12:G14" si="1">SUM(AD23:AE23)</f>
        <v>1905</v>
      </c>
      <c r="H12" s="209"/>
      <c r="I12" s="255">
        <f t="shared" ref="I12:I15" si="2">AC23/$AC$27</f>
        <v>0.23305084745762711</v>
      </c>
      <c r="J12" s="255">
        <f t="shared" ref="J12:J14" si="3">SUM(AD23:AE23)/SUM($AD$27:$AE$27)</f>
        <v>0.41548527808069791</v>
      </c>
      <c r="K12" s="263">
        <f t="shared" ref="K12:K15" si="4">AF23/$AF$27</f>
        <v>0.15602986293072801</v>
      </c>
      <c r="L12" s="263">
        <f t="shared" ref="L12:L14" si="5">SUM(AG23:AH23)/SUM($AG$27:$AH$27)</f>
        <v>0.2016080454652594</v>
      </c>
      <c r="AA12" s="7" t="s">
        <v>343</v>
      </c>
      <c r="AC12" s="112" t="s">
        <v>362</v>
      </c>
      <c r="AD12" s="112" t="s">
        <v>363</v>
      </c>
      <c r="AE12" s="112" t="s">
        <v>364</v>
      </c>
      <c r="AF12" s="112" t="s">
        <v>362</v>
      </c>
      <c r="AG12" s="112" t="s">
        <v>363</v>
      </c>
      <c r="AH12" s="112" t="s">
        <v>364</v>
      </c>
      <c r="AJ12" s="7" t="s">
        <v>343</v>
      </c>
      <c r="AK12" s="222">
        <f>AC22/$AC$27</f>
        <v>0.22457627118644069</v>
      </c>
      <c r="AL12" s="222">
        <f>SUM(AD22:AE22)/SUM($AD$27:$AE$27)</f>
        <v>7.1973827699018542E-2</v>
      </c>
      <c r="AN12" s="222">
        <f>AF22/AF$27</f>
        <v>0.22588120663094</v>
      </c>
      <c r="AO12" s="222">
        <f>SUM(AG22:AH22)/SUM($AG$27:$AH$27)</f>
        <v>0.10373726527512243</v>
      </c>
      <c r="BA12" s="316"/>
      <c r="BB12" s="316"/>
      <c r="BC12" s="316"/>
      <c r="BD12" s="316"/>
      <c r="BE12" s="316"/>
      <c r="BF12" s="316"/>
      <c r="BG12" s="316"/>
      <c r="BH12" s="316"/>
      <c r="BI12" s="316"/>
      <c r="BJ12" s="316"/>
      <c r="BK12" s="316"/>
      <c r="BL12" s="316"/>
    </row>
    <row r="13" spans="3:70" ht="18" customHeight="1">
      <c r="C13" s="43" t="s">
        <v>365</v>
      </c>
      <c r="D13" s="29"/>
      <c r="E13" s="29"/>
      <c r="F13" s="208">
        <f t="shared" si="0"/>
        <v>1230</v>
      </c>
      <c r="G13" s="208">
        <f t="shared" si="1"/>
        <v>1975</v>
      </c>
      <c r="H13" s="209"/>
      <c r="I13" s="255">
        <f t="shared" si="2"/>
        <v>0.26059322033898308</v>
      </c>
      <c r="J13" s="255">
        <f t="shared" si="3"/>
        <v>0.43075245365321702</v>
      </c>
      <c r="K13" s="263">
        <f t="shared" si="4"/>
        <v>0.13655575598772829</v>
      </c>
      <c r="L13" s="263">
        <f t="shared" si="5"/>
        <v>0.30509650891758111</v>
      </c>
      <c r="AA13" s="7" t="s">
        <v>344</v>
      </c>
      <c r="AC13" s="112" t="s">
        <v>366</v>
      </c>
      <c r="AD13" s="112" t="s">
        <v>367</v>
      </c>
      <c r="AE13" s="112" t="s">
        <v>368</v>
      </c>
      <c r="AF13" s="112" t="s">
        <v>366</v>
      </c>
      <c r="AG13" s="112" t="s">
        <v>367</v>
      </c>
      <c r="AH13" s="112" t="s">
        <v>368</v>
      </c>
      <c r="AJ13" s="7" t="s">
        <v>344</v>
      </c>
      <c r="AK13" s="222">
        <f>AC23/$AC$27</f>
        <v>0.23305084745762711</v>
      </c>
      <c r="AL13" s="222">
        <f t="shared" ref="AL13:AL15" si="6">SUM(AD23:AE23)/SUM($AD$27:$AE$27)</f>
        <v>0.41548527808069791</v>
      </c>
      <c r="AN13" s="222">
        <f t="shared" ref="AN13:AN14" si="7">AF23/AF$27</f>
        <v>0.15602986293072801</v>
      </c>
      <c r="AO13" s="222">
        <f t="shared" ref="AO13:AO15" si="8">SUM(AG23:AH23)/SUM($AG$27:$AH$27)</f>
        <v>0.2016080454652594</v>
      </c>
    </row>
    <row r="14" spans="3:70" ht="18" customHeight="1">
      <c r="C14" s="43" t="s">
        <v>369</v>
      </c>
      <c r="D14" s="29"/>
      <c r="E14" s="29"/>
      <c r="F14" s="210">
        <f t="shared" si="0"/>
        <v>555</v>
      </c>
      <c r="G14" s="208">
        <f t="shared" si="1"/>
        <v>375</v>
      </c>
      <c r="H14" s="211"/>
      <c r="I14" s="255">
        <f t="shared" si="2"/>
        <v>0.11758474576271187</v>
      </c>
      <c r="J14" s="255">
        <f t="shared" si="3"/>
        <v>8.1788440567066523E-2</v>
      </c>
      <c r="K14" s="263">
        <f t="shared" si="4"/>
        <v>0.10703516926277536</v>
      </c>
      <c r="L14" s="263">
        <f t="shared" si="5"/>
        <v>0.38954508550925804</v>
      </c>
      <c r="AA14" s="7" t="s">
        <v>345</v>
      </c>
      <c r="AC14" s="112" t="s">
        <v>370</v>
      </c>
      <c r="AD14" s="112" t="s">
        <v>371</v>
      </c>
      <c r="AE14" s="112" t="s">
        <v>372</v>
      </c>
      <c r="AF14" s="112" t="s">
        <v>370</v>
      </c>
      <c r="AG14" s="112" t="s">
        <v>371</v>
      </c>
      <c r="AH14" s="112" t="s">
        <v>372</v>
      </c>
      <c r="AJ14" s="7" t="s">
        <v>345</v>
      </c>
      <c r="AK14" s="222">
        <f>AC24/$AC$27</f>
        <v>0.26059322033898308</v>
      </c>
      <c r="AL14" s="222">
        <f t="shared" si="6"/>
        <v>0.43075245365321702</v>
      </c>
      <c r="AN14" s="222">
        <f t="shared" si="7"/>
        <v>0.13655575598772829</v>
      </c>
      <c r="AO14" s="222">
        <f t="shared" si="8"/>
        <v>0.30509650891758111</v>
      </c>
      <c r="BP14" s="185"/>
      <c r="BQ14" s="185"/>
      <c r="BR14" s="185"/>
    </row>
    <row r="15" spans="3:70" ht="18" customHeight="1">
      <c r="C15" s="70" t="s">
        <v>373</v>
      </c>
      <c r="D15" s="70"/>
      <c r="E15" s="70"/>
      <c r="F15" s="212">
        <f t="shared" si="0"/>
        <v>780</v>
      </c>
      <c r="G15" s="212">
        <f>AD26</f>
        <v>0</v>
      </c>
      <c r="H15" s="213"/>
      <c r="I15" s="264">
        <f t="shared" si="2"/>
        <v>0.1652542372881356</v>
      </c>
      <c r="J15" s="264"/>
      <c r="K15" s="265">
        <f t="shared" si="4"/>
        <v>0.37449800518782833</v>
      </c>
      <c r="L15" s="265"/>
      <c r="AA15" s="7" t="s">
        <v>374</v>
      </c>
      <c r="AC15" s="112" t="s">
        <v>375</v>
      </c>
      <c r="AD15" s="112" t="s">
        <v>376</v>
      </c>
      <c r="AE15" s="112" t="s">
        <v>377</v>
      </c>
      <c r="AF15" s="112" t="s">
        <v>375</v>
      </c>
      <c r="AG15" s="112" t="s">
        <v>376</v>
      </c>
      <c r="AH15" s="112" t="s">
        <v>377</v>
      </c>
      <c r="AJ15" s="7" t="s">
        <v>374</v>
      </c>
      <c r="AK15" s="224">
        <f>SUM(AC25:AC26)/$AC$27</f>
        <v>0.28283898305084748</v>
      </c>
      <c r="AL15" s="224">
        <f t="shared" si="6"/>
        <v>8.1788440567066523E-2</v>
      </c>
      <c r="AM15" s="35"/>
      <c r="AN15" s="224">
        <f>SUM(AF25:AF26)/AF$27</f>
        <v>0.48153317445060373</v>
      </c>
      <c r="AO15" s="224">
        <f t="shared" si="8"/>
        <v>0.38954508550925804</v>
      </c>
      <c r="BA15" s="7"/>
      <c r="BP15" s="185"/>
      <c r="BQ15" s="337" t="s">
        <v>378</v>
      </c>
      <c r="BR15" s="338"/>
    </row>
    <row r="16" spans="3:70" ht="18" customHeight="1">
      <c r="C16" s="81" t="s">
        <v>150</v>
      </c>
      <c r="D16" s="16"/>
      <c r="E16" s="16"/>
      <c r="F16" s="221">
        <f t="shared" si="0"/>
        <v>4720</v>
      </c>
      <c r="G16" s="221">
        <f>SUM(G11:G15)</f>
        <v>4585</v>
      </c>
      <c r="AA16" s="28" t="s">
        <v>379</v>
      </c>
      <c r="AC16" s="112" t="s">
        <v>380</v>
      </c>
      <c r="AD16" s="112"/>
      <c r="AE16" s="112"/>
      <c r="AF16" s="112" t="s">
        <v>380</v>
      </c>
      <c r="AG16" s="112"/>
      <c r="AH16" s="112"/>
      <c r="AJ16" s="28"/>
      <c r="AK16" s="223">
        <f>SUM(AK12:AK15)</f>
        <v>1.0010593220338984</v>
      </c>
      <c r="AL16" s="223">
        <f>SUM(AL12:AL15)</f>
        <v>1</v>
      </c>
      <c r="AN16" s="223">
        <f t="shared" ref="AN16:AO16" si="9">SUM(AN12:AN15)</f>
        <v>1</v>
      </c>
      <c r="AO16" s="223">
        <f t="shared" si="9"/>
        <v>0.999986905167221</v>
      </c>
      <c r="BA16" s="7"/>
      <c r="BP16" s="185"/>
      <c r="BQ16" s="339"/>
      <c r="BR16" s="340"/>
    </row>
    <row r="17" spans="3:71" ht="14.25" customHeight="1">
      <c r="C17" s="335" t="s">
        <v>381</v>
      </c>
      <c r="D17" s="335"/>
      <c r="E17" s="335"/>
      <c r="F17" s="335"/>
      <c r="G17" s="335"/>
      <c r="H17" s="335"/>
      <c r="I17" s="335"/>
      <c r="J17" s="335"/>
      <c r="K17" s="335"/>
      <c r="L17" s="335"/>
      <c r="AA17" s="7" t="s">
        <v>190</v>
      </c>
      <c r="AC17" s="112" t="s">
        <v>382</v>
      </c>
      <c r="AD17" s="112" t="s">
        <v>383</v>
      </c>
      <c r="AE17" s="112" t="s">
        <v>384</v>
      </c>
      <c r="AF17" s="112" t="s">
        <v>382</v>
      </c>
      <c r="AG17" s="112" t="s">
        <v>383</v>
      </c>
      <c r="AH17" s="112" t="s">
        <v>384</v>
      </c>
      <c r="BA17" s="7"/>
      <c r="BP17" s="201"/>
      <c r="BQ17" s="206" t="s">
        <v>385</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Des Moines and King County renter household income compared to rental unit affordability, 2019</v>
      </c>
      <c r="D20" s="301"/>
      <c r="E20" s="301"/>
      <c r="F20" s="301"/>
      <c r="G20" s="301"/>
      <c r="H20" s="301"/>
      <c r="I20" s="301"/>
      <c r="J20" s="301"/>
      <c r="K20" s="301"/>
      <c r="L20" s="301"/>
      <c r="AA20" s="31"/>
      <c r="AC20" s="63" t="str">
        <f>City_label</f>
        <v>Des Moines</v>
      </c>
      <c r="AD20" s="63"/>
      <c r="AE20" s="63"/>
      <c r="AF20" s="63" t="str">
        <f>County_label</f>
        <v>King County</v>
      </c>
      <c r="AG20" s="63"/>
    </row>
    <row r="21" spans="3:71" ht="20.25" customHeight="1">
      <c r="C21" s="301"/>
      <c r="D21" s="301"/>
      <c r="E21" s="301"/>
      <c r="F21" s="301"/>
      <c r="G21" s="301"/>
      <c r="H21" s="301"/>
      <c r="I21" s="301"/>
      <c r="J21" s="301"/>
      <c r="K21" s="301"/>
      <c r="L21" s="301"/>
      <c r="AA21" s="7"/>
      <c r="AC21" t="s">
        <v>358</v>
      </c>
      <c r="AD21" t="s">
        <v>359</v>
      </c>
      <c r="AE21" t="s">
        <v>360</v>
      </c>
      <c r="AF21" t="s">
        <v>358</v>
      </c>
      <c r="AG21" t="s">
        <v>359</v>
      </c>
      <c r="AH21" t="s">
        <v>360</v>
      </c>
    </row>
    <row r="22" spans="3:71" ht="17.25" customHeight="1">
      <c r="AA22" s="7" t="s">
        <v>343</v>
      </c>
      <c r="AC22" s="1">
        <v>1060</v>
      </c>
      <c r="AD22" s="1">
        <v>330</v>
      </c>
      <c r="AE22" s="1">
        <v>0</v>
      </c>
      <c r="AF22" s="1">
        <v>85775</v>
      </c>
      <c r="AG22" s="1">
        <v>39040</v>
      </c>
      <c r="AH22" s="1">
        <v>570</v>
      </c>
    </row>
    <row r="23" spans="3:71" ht="17.25" customHeight="1">
      <c r="AA23" s="7" t="s">
        <v>344</v>
      </c>
      <c r="AC23" s="1">
        <v>1100</v>
      </c>
      <c r="AD23" s="1">
        <v>1890</v>
      </c>
      <c r="AE23" s="1">
        <v>15</v>
      </c>
      <c r="AF23" s="1">
        <v>59250</v>
      </c>
      <c r="AG23" s="1">
        <v>74720</v>
      </c>
      <c r="AH23" s="1">
        <v>2260</v>
      </c>
    </row>
    <row r="24" spans="3:71" ht="17.25" customHeight="1">
      <c r="C24" s="51"/>
      <c r="AA24" s="7" t="s">
        <v>345</v>
      </c>
      <c r="AC24" s="1">
        <v>1230</v>
      </c>
      <c r="AD24" s="1">
        <v>1940</v>
      </c>
      <c r="AE24" s="1">
        <v>35</v>
      </c>
      <c r="AF24" s="1">
        <v>51855</v>
      </c>
      <c r="AG24" s="1">
        <v>113030</v>
      </c>
      <c r="AH24" s="1">
        <v>3465</v>
      </c>
    </row>
    <row r="25" spans="3:71" ht="17.25" customHeight="1">
      <c r="C25" s="51"/>
      <c r="AA25" s="7" t="s">
        <v>374</v>
      </c>
      <c r="AC25" s="1">
        <v>555</v>
      </c>
      <c r="AD25" s="1">
        <v>360</v>
      </c>
      <c r="AE25" s="1">
        <v>15</v>
      </c>
      <c r="AF25" s="1">
        <v>40645</v>
      </c>
      <c r="AG25" s="1">
        <v>143060</v>
      </c>
      <c r="AH25" s="1">
        <v>5680</v>
      </c>
    </row>
    <row r="26" spans="3:71" ht="17.25" customHeight="1">
      <c r="C26" s="51"/>
      <c r="AA26" s="28" t="s">
        <v>379</v>
      </c>
      <c r="AC26" s="1">
        <v>780</v>
      </c>
      <c r="AD26" s="1"/>
      <c r="AE26" s="1"/>
      <c r="AF26" s="1">
        <v>142210</v>
      </c>
      <c r="AG26" s="1"/>
      <c r="AH26" s="1"/>
      <c r="AI26" s="31"/>
    </row>
    <row r="27" spans="3:71" ht="18">
      <c r="C27" s="51"/>
      <c r="AA27" s="7" t="s">
        <v>190</v>
      </c>
      <c r="AC27" s="2">
        <v>4720</v>
      </c>
      <c r="AD27" s="1">
        <v>4520</v>
      </c>
      <c r="AE27" s="1">
        <v>65</v>
      </c>
      <c r="AF27" s="2">
        <v>379735</v>
      </c>
      <c r="AG27" s="1">
        <v>369855</v>
      </c>
      <c r="AH27" s="1">
        <v>11975</v>
      </c>
    </row>
    <row r="30" spans="3:71" ht="15">
      <c r="AA30" s="125" t="s">
        <v>386</v>
      </c>
    </row>
    <row r="32" spans="3:71">
      <c r="AA32" s="59"/>
      <c r="AC32" s="57"/>
    </row>
    <row r="33" spans="3:39" ht="14.25" customHeight="1">
      <c r="AF33" s="31"/>
      <c r="AG33" s="57" t="s">
        <v>134</v>
      </c>
    </row>
    <row r="34" spans="3:39" ht="14.25" customHeight="1">
      <c r="AB34" s="47" t="s">
        <v>387</v>
      </c>
      <c r="AC34" s="216" t="s">
        <v>388</v>
      </c>
      <c r="AD34" s="216" t="s">
        <v>349</v>
      </c>
      <c r="AE34" s="47" t="s">
        <v>389</v>
      </c>
      <c r="AF34" s="31"/>
      <c r="AG34" s="47" t="s">
        <v>390</v>
      </c>
      <c r="AH34" s="47" t="s">
        <v>391</v>
      </c>
      <c r="AI34" s="47" t="s">
        <v>387</v>
      </c>
    </row>
    <row r="35" spans="3:39" ht="14.25" customHeight="1">
      <c r="AA35" s="7" t="s">
        <v>343</v>
      </c>
      <c r="AB35" s="164" t="s">
        <v>392</v>
      </c>
      <c r="AC35" s="5">
        <f>AC22</f>
        <v>1060</v>
      </c>
      <c r="AD35" s="33">
        <f>SUM(AD22:AE22)</f>
        <v>330</v>
      </c>
      <c r="AE35" s="188">
        <f>AD35-AC35</f>
        <v>-730</v>
      </c>
      <c r="AF35" s="31"/>
      <c r="AG35" s="5">
        <f>MAX(AC35,AD35)</f>
        <v>1060</v>
      </c>
      <c r="AH35" s="5">
        <f>AG35+$AH$39</f>
        <v>1183</v>
      </c>
      <c r="AI35" t="str">
        <f>IF(AE35&lt;0,"Shortfall:",IF(AE35&gt;0,"Surplus: ",""))&amp;CHAR(10)&amp;TEXT((AE35),"+#,##0;-#,##0;0")&amp;" units"</f>
        <v>Shortfall:
-730 units</v>
      </c>
    </row>
    <row r="36" spans="3:39">
      <c r="AA36" s="7" t="s">
        <v>344</v>
      </c>
      <c r="AB36" s="164" t="s">
        <v>393</v>
      </c>
      <c r="AC36" s="5">
        <f>AC23</f>
        <v>1100</v>
      </c>
      <c r="AD36" s="33">
        <f>SUM(AD23:AE23)</f>
        <v>1905</v>
      </c>
      <c r="AE36" s="188">
        <f>AD36-AC36</f>
        <v>805</v>
      </c>
      <c r="AF36" s="31"/>
      <c r="AG36" s="5">
        <f>MAX(AC36,AD36)</f>
        <v>1905</v>
      </c>
      <c r="AH36" s="5">
        <f>AG36+$AH$39</f>
        <v>2028</v>
      </c>
      <c r="AI36" t="str">
        <f>IF(AE36&lt;0,"Shortfall:",IF(AE36&gt;0,"Surplus: ",""))&amp;CHAR(10)&amp;TEXT((AE36),"+#,##0;-#,##0;0")&amp;" units"</f>
        <v>Surplus: 
+805 units</v>
      </c>
    </row>
    <row r="37" spans="3:39">
      <c r="AA37" s="7" t="s">
        <v>345</v>
      </c>
      <c r="AB37" s="164" t="s">
        <v>394</v>
      </c>
      <c r="AC37" s="5">
        <f>AC24</f>
        <v>1230</v>
      </c>
      <c r="AD37" s="33">
        <f>SUM(AD24:AE24)</f>
        <v>1975</v>
      </c>
      <c r="AE37" s="188">
        <f>AD37-AC37</f>
        <v>745</v>
      </c>
      <c r="AF37" s="31"/>
      <c r="AG37" s="5">
        <f>MAX(AC37,AD37)</f>
        <v>1975</v>
      </c>
      <c r="AH37" s="5">
        <f>AG37+$AH$39</f>
        <v>2098</v>
      </c>
      <c r="AI37" t="str">
        <f>IF(AE37&lt;0,"Shortfall:",IF(AE37&gt;0,"Surplus: ",""))&amp;CHAR(10)&amp;TEXT((AE37),"+#,##0;-#,##0;0")&amp;" units"</f>
        <v>Surplus: 
+745 units</v>
      </c>
    </row>
    <row r="38" spans="3:39">
      <c r="AA38" s="7" t="s">
        <v>374</v>
      </c>
      <c r="AB38" s="164" t="s">
        <v>395</v>
      </c>
      <c r="AC38" s="5">
        <f>SUM(AC25:AC26)</f>
        <v>1335</v>
      </c>
      <c r="AD38" s="33">
        <f>SUM(AD25:AE25)</f>
        <v>375</v>
      </c>
      <c r="AE38" s="188">
        <f>AD38-AC38</f>
        <v>-960</v>
      </c>
      <c r="AF38" s="31"/>
      <c r="AG38" s="5">
        <f>MAX(AC38,AD38)</f>
        <v>1335</v>
      </c>
      <c r="AH38" s="5">
        <f>AG38+$AH$39</f>
        <v>1458</v>
      </c>
      <c r="AI38" t="str">
        <f>IF(AE38&lt;0,"Shortfall:",IF(AE38&gt;0,"Surplus: ",""))&amp;CHAR(10)&amp;TEXT((AE38),"+#,##0;-#,##0;0")&amp;" units"</f>
        <v>Shortfall:
-960 units</v>
      </c>
    </row>
    <row r="39" spans="3:39">
      <c r="AA39" s="28" t="s">
        <v>379</v>
      </c>
      <c r="AC39" s="5">
        <f>AC27</f>
        <v>4720</v>
      </c>
      <c r="AD39" s="33">
        <f>SUM(AD27:AE27)</f>
        <v>4585</v>
      </c>
      <c r="AE39" s="33"/>
      <c r="AF39" s="31"/>
      <c r="AG39" s="59" t="s">
        <v>396</v>
      </c>
      <c r="AH39" s="109">
        <f>0.1*MAX(AC35:AC37)</f>
        <v>123</v>
      </c>
    </row>
    <row r="40" spans="3:39">
      <c r="AA40" s="7" t="s">
        <v>190</v>
      </c>
    </row>
    <row r="42" spans="3:39" ht="15" customHeight="1">
      <c r="C42" s="278" t="s">
        <v>397</v>
      </c>
      <c r="D42" s="278"/>
      <c r="E42" s="278"/>
      <c r="F42" s="278"/>
      <c r="G42" s="278"/>
      <c r="H42" s="278"/>
      <c r="I42" s="278"/>
      <c r="J42" s="278"/>
      <c r="AA42" s="125" t="s">
        <v>398</v>
      </c>
    </row>
    <row r="43" spans="3:39" ht="18" customHeight="1">
      <c r="C43" s="278"/>
      <c r="D43" s="278"/>
      <c r="E43" s="278"/>
      <c r="F43" s="278"/>
      <c r="G43" s="278"/>
      <c r="H43" s="278"/>
      <c r="I43" s="278"/>
      <c r="J43" s="278"/>
    </row>
    <row r="44" spans="3:39" ht="18" customHeight="1">
      <c r="AA44" s="59" t="s">
        <v>350</v>
      </c>
      <c r="AB44" s="31"/>
      <c r="AC44" s="57" t="s">
        <v>399</v>
      </c>
      <c r="AD44" s="57" t="s">
        <v>399</v>
      </c>
      <c r="AE44" s="57" t="s">
        <v>400</v>
      </c>
      <c r="AF44" s="57"/>
      <c r="AG44" s="57"/>
    </row>
    <row r="45" spans="3:39" ht="21" customHeight="1">
      <c r="C45" s="328" t="str">
        <f>"Chart 11. "&amp;City_label&amp;" renter households by income compared to rental units by affordability, 2019"</f>
        <v>Chart 11. Des Moines renter households by income compared to rental units by affordability, 2019</v>
      </c>
      <c r="D45" s="328"/>
      <c r="E45" s="328"/>
      <c r="F45" s="328"/>
      <c r="G45" s="328"/>
      <c r="H45" s="328"/>
      <c r="I45" s="328"/>
      <c r="J45" s="328"/>
      <c r="K45" s="328"/>
      <c r="L45" s="328"/>
      <c r="AA45" s="31"/>
      <c r="AB45" s="31"/>
      <c r="AC45" s="61" t="s">
        <v>401</v>
      </c>
      <c r="AD45" s="61" t="s">
        <v>402</v>
      </c>
      <c r="AE45" s="61" t="s">
        <v>403</v>
      </c>
      <c r="AJ45" s="31"/>
      <c r="AK45" s="31"/>
      <c r="AL45" s="31"/>
      <c r="AM45" s="31"/>
    </row>
    <row r="46" spans="3:39" ht="21" customHeight="1">
      <c r="C46" s="328"/>
      <c r="D46" s="328"/>
      <c r="E46" s="328"/>
      <c r="F46" s="328"/>
      <c r="G46" s="328"/>
      <c r="H46" s="328"/>
      <c r="I46" s="328"/>
      <c r="J46" s="328"/>
      <c r="K46" s="328"/>
      <c r="L46" s="328"/>
      <c r="AA46" s="7" t="s">
        <v>343</v>
      </c>
      <c r="AB46" s="31"/>
      <c r="AC46" s="112" t="s">
        <v>362</v>
      </c>
      <c r="AD46" s="112" t="s">
        <v>363</v>
      </c>
      <c r="AE46" s="112" t="s">
        <v>364</v>
      </c>
    </row>
    <row r="47" spans="3:39" ht="18">
      <c r="C47" s="192"/>
      <c r="D47" s="192"/>
      <c r="E47" s="192"/>
      <c r="F47" s="192"/>
      <c r="G47" s="192"/>
      <c r="H47" s="192"/>
      <c r="I47" s="192"/>
      <c r="J47" s="192"/>
      <c r="K47" s="192"/>
      <c r="L47" s="192"/>
      <c r="AA47" s="7" t="s">
        <v>344</v>
      </c>
      <c r="AB47" s="31"/>
      <c r="AC47" s="112" t="s">
        <v>366</v>
      </c>
      <c r="AD47" s="112" t="s">
        <v>367</v>
      </c>
      <c r="AE47" s="112" t="s">
        <v>368</v>
      </c>
    </row>
    <row r="48" spans="3:39">
      <c r="AA48" s="7" t="s">
        <v>345</v>
      </c>
      <c r="AB48" s="31"/>
      <c r="AC48" s="112" t="s">
        <v>370</v>
      </c>
      <c r="AD48" s="112" t="s">
        <v>371</v>
      </c>
      <c r="AE48" s="112" t="s">
        <v>372</v>
      </c>
    </row>
    <row r="49" spans="27:39">
      <c r="AA49" s="7" t="s">
        <v>374</v>
      </c>
      <c r="AB49" s="31"/>
      <c r="AC49" s="112" t="s">
        <v>375</v>
      </c>
      <c r="AD49" s="112" t="s">
        <v>376</v>
      </c>
      <c r="AE49" s="112" t="s">
        <v>377</v>
      </c>
    </row>
    <row r="50" spans="27:39">
      <c r="AA50" s="28" t="s">
        <v>379</v>
      </c>
      <c r="AB50" s="31"/>
      <c r="AC50" s="112" t="s">
        <v>380</v>
      </c>
      <c r="AD50" s="112"/>
      <c r="AE50" s="112"/>
    </row>
    <row r="51" spans="27:39" ht="14.25" customHeight="1">
      <c r="AA51" s="7" t="s">
        <v>190</v>
      </c>
      <c r="AB51" s="31"/>
      <c r="AC51" s="112" t="s">
        <v>382</v>
      </c>
      <c r="AD51" s="112" t="s">
        <v>383</v>
      </c>
      <c r="AE51" s="112" t="s">
        <v>384</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387</v>
      </c>
      <c r="AC54" t="s">
        <v>358</v>
      </c>
      <c r="AD54" s="57" t="s">
        <v>399</v>
      </c>
      <c r="AE54" s="57" t="s">
        <v>400</v>
      </c>
      <c r="AF54" s="16"/>
      <c r="AG54" s="16"/>
      <c r="AH54" s="16"/>
      <c r="AI54" s="16"/>
    </row>
    <row r="55" spans="27:39">
      <c r="AA55" s="7" t="s">
        <v>343</v>
      </c>
      <c r="AB55" s="31" t="s">
        <v>392</v>
      </c>
      <c r="AC55" s="1">
        <v>1290</v>
      </c>
      <c r="AD55" s="1">
        <v>740</v>
      </c>
      <c r="AE55" s="1">
        <v>35</v>
      </c>
    </row>
    <row r="56" spans="27:39">
      <c r="AA56" s="7" t="s">
        <v>344</v>
      </c>
      <c r="AB56" s="31" t="s">
        <v>393</v>
      </c>
      <c r="AC56" s="1">
        <v>965</v>
      </c>
      <c r="AD56" s="1">
        <v>1585</v>
      </c>
      <c r="AE56" s="1">
        <v>130</v>
      </c>
    </row>
    <row r="57" spans="27:39">
      <c r="AA57" s="7" t="s">
        <v>345</v>
      </c>
      <c r="AB57" s="31" t="s">
        <v>394</v>
      </c>
      <c r="AC57" s="1">
        <v>1120</v>
      </c>
      <c r="AD57" s="1">
        <v>1545</v>
      </c>
      <c r="AE57" s="1">
        <v>0</v>
      </c>
    </row>
    <row r="58" spans="27:39">
      <c r="AA58" s="7" t="s">
        <v>374</v>
      </c>
      <c r="AB58" s="31" t="s">
        <v>395</v>
      </c>
      <c r="AC58" s="1">
        <v>495</v>
      </c>
      <c r="AD58" s="1">
        <v>650</v>
      </c>
      <c r="AE58" s="1">
        <v>0</v>
      </c>
    </row>
    <row r="59" spans="27:39">
      <c r="AA59" s="28" t="s">
        <v>379</v>
      </c>
      <c r="AB59" s="31"/>
      <c r="AC59" s="1">
        <v>860</v>
      </c>
      <c r="AD59" s="1"/>
      <c r="AE59" s="1"/>
    </row>
    <row r="60" spans="27:39" ht="15">
      <c r="AA60" s="7" t="s">
        <v>190</v>
      </c>
      <c r="AB60" s="31"/>
      <c r="AC60" s="2">
        <v>4725</v>
      </c>
      <c r="AD60" s="2">
        <v>4520</v>
      </c>
      <c r="AE60" s="2">
        <v>165</v>
      </c>
      <c r="AF60" s="31"/>
      <c r="AG60" s="31"/>
      <c r="AH60" s="31"/>
      <c r="AI60" s="31"/>
    </row>
    <row r="61" spans="27:39">
      <c r="AA61" s="7"/>
      <c r="AB61" s="31"/>
    </row>
    <row r="62" spans="27:39">
      <c r="AA62" s="7"/>
      <c r="AB62" s="31"/>
      <c r="AK62" s="31"/>
      <c r="AL62" s="31"/>
      <c r="AM62" s="31"/>
    </row>
    <row r="63" spans="27:39" ht="14.25" customHeight="1">
      <c r="AA63" s="7"/>
      <c r="AB63" s="31"/>
      <c r="AE63" s="341" t="s">
        <v>389</v>
      </c>
      <c r="AF63" s="31"/>
      <c r="AG63" s="57" t="s">
        <v>134</v>
      </c>
      <c r="AK63" s="31"/>
      <c r="AL63" s="31"/>
      <c r="AM63" s="31"/>
    </row>
    <row r="64" spans="27:39" ht="15">
      <c r="AA64" s="7"/>
      <c r="AB64" s="47" t="s">
        <v>387</v>
      </c>
      <c r="AC64" s="216" t="s">
        <v>404</v>
      </c>
      <c r="AD64" s="226" t="s">
        <v>405</v>
      </c>
      <c r="AE64" s="341"/>
      <c r="AF64" s="31"/>
      <c r="AG64" s="47" t="s">
        <v>390</v>
      </c>
      <c r="AH64" s="47" t="s">
        <v>391</v>
      </c>
      <c r="AI64" s="47" t="s">
        <v>387</v>
      </c>
      <c r="AK64" s="31"/>
      <c r="AL64" s="31"/>
      <c r="AM64" s="31"/>
    </row>
    <row r="65" spans="3:39" ht="15" customHeight="1">
      <c r="AA65" s="7"/>
      <c r="AB65" s="31" t="s">
        <v>392</v>
      </c>
      <c r="AC65" s="5">
        <f>SUM(AC55)</f>
        <v>1290</v>
      </c>
      <c r="AD65" s="33">
        <f>SUM(AD55:AE55)</f>
        <v>775</v>
      </c>
      <c r="AE65" s="97">
        <f>AD65-AC65</f>
        <v>-515</v>
      </c>
      <c r="AF65" s="31"/>
      <c r="AG65" s="5">
        <f>MAX(AC65,AD65)</f>
        <v>1290</v>
      </c>
      <c r="AH65" s="5">
        <f>AG65+$AH$39</f>
        <v>1413</v>
      </c>
      <c r="AI65" t="str">
        <f>IF(AE65&lt;0,"Shortfall:",IF(AE65&gt;0,"Surplus: ",""))&amp;CHAR(10)&amp;TEXT((AE65),"+#,##0;-#,##0;0")&amp;" units"</f>
        <v>Shortfall:
-515 units</v>
      </c>
      <c r="AK65" s="31"/>
      <c r="AL65" s="31"/>
      <c r="AM65" s="31"/>
    </row>
    <row r="66" spans="3:39" ht="15">
      <c r="AA66" s="7"/>
      <c r="AB66" s="31" t="s">
        <v>393</v>
      </c>
      <c r="AC66" s="5">
        <f>SUM(AC56)</f>
        <v>965</v>
      </c>
      <c r="AD66" s="33">
        <f>SUM(AD56:AE56)</f>
        <v>1715</v>
      </c>
      <c r="AE66" s="97">
        <f>AD66-AC66</f>
        <v>750</v>
      </c>
      <c r="AF66" s="31"/>
      <c r="AG66" s="5">
        <f>MAX(AC66,AD66)</f>
        <v>1715</v>
      </c>
      <c r="AH66" s="5">
        <f>AG66+$AH$39</f>
        <v>1838</v>
      </c>
      <c r="AI66" t="str">
        <f>IF(AE66&lt;0,"Shortfall:",IF(AE66&gt;0,"Surplus: ",""))&amp;CHAR(10)&amp;TEXT((AE66),"+#,##0;-#,##0;0")&amp;" units"</f>
        <v>Surplus: 
+750 units</v>
      </c>
      <c r="AK66" s="31"/>
      <c r="AL66" s="31"/>
      <c r="AM66" s="31"/>
    </row>
    <row r="67" spans="3:39" ht="15">
      <c r="AA67" s="7"/>
      <c r="AB67" s="31" t="s">
        <v>394</v>
      </c>
      <c r="AC67" s="5">
        <f>SUM(AC57)</f>
        <v>1120</v>
      </c>
      <c r="AD67" s="33">
        <f>SUM(AD57:AE57)</f>
        <v>1545</v>
      </c>
      <c r="AE67" s="97">
        <f>AD67-AC67</f>
        <v>425</v>
      </c>
      <c r="AF67" s="31"/>
      <c r="AG67" s="5">
        <f>MAX(AC67,AD67)</f>
        <v>1545</v>
      </c>
      <c r="AH67" s="5">
        <f>AG67+$AH$39</f>
        <v>1668</v>
      </c>
      <c r="AI67" t="str">
        <f>IF(AE67&lt;0,"Shortfall:",IF(AE67&gt;0,"Surplus: ",""))&amp;CHAR(10)&amp;TEXT((AE67),"+#,##0;-#,##0;0")&amp;" units"</f>
        <v>Surplus: 
+425 units</v>
      </c>
      <c r="AK67" s="31"/>
      <c r="AL67" s="31"/>
      <c r="AM67" s="31"/>
    </row>
    <row r="68" spans="3:39" ht="18.75" customHeight="1">
      <c r="D68" s="200"/>
      <c r="E68" s="200"/>
      <c r="F68" s="200"/>
      <c r="G68" s="200"/>
      <c r="H68" s="200"/>
      <c r="I68" s="200"/>
      <c r="J68" s="200"/>
      <c r="K68" s="200"/>
      <c r="L68" s="200"/>
      <c r="AA68" s="7"/>
      <c r="AB68" s="31" t="s">
        <v>395</v>
      </c>
      <c r="AC68" s="5">
        <f>SUM(AC58:AC59)</f>
        <v>1355</v>
      </c>
      <c r="AD68" s="33">
        <f>SUM(AD58:AE58)</f>
        <v>650</v>
      </c>
      <c r="AE68" s="97">
        <f>AD68-AC68</f>
        <v>-705</v>
      </c>
      <c r="AF68" s="31"/>
      <c r="AG68" s="5">
        <f>MAX(AC68,AD68)</f>
        <v>1355</v>
      </c>
      <c r="AH68" s="5">
        <f>AG68+$AH$39</f>
        <v>1478</v>
      </c>
      <c r="AI68" t="str">
        <f>IF(AE68&lt;0,"Shortfall:",IF(AE68&gt;0,"Surplus: ",""))&amp;CHAR(10)&amp;TEXT((AE68),"+#,##0;-#,##0;0")&amp;" units"</f>
        <v>Shortfall:
-705 units</v>
      </c>
      <c r="AK68" s="31"/>
      <c r="AL68" s="31"/>
      <c r="AM68" s="31"/>
    </row>
    <row r="69" spans="3:39" ht="18.75" customHeight="1">
      <c r="C69" s="200"/>
      <c r="D69" s="200"/>
      <c r="E69" s="200"/>
      <c r="F69" s="200"/>
      <c r="G69" s="200"/>
      <c r="H69" s="200"/>
      <c r="I69" s="200"/>
      <c r="J69" s="200"/>
      <c r="K69" s="200"/>
      <c r="L69" s="200"/>
      <c r="AA69" s="7"/>
      <c r="AB69" s="31"/>
      <c r="AC69" s="5">
        <f>AC60</f>
        <v>4725</v>
      </c>
      <c r="AD69" s="33">
        <f>SUM(AD60:AE60)</f>
        <v>4685</v>
      </c>
      <c r="AE69" s="33"/>
      <c r="AF69" s="31"/>
      <c r="AG69" s="59" t="s">
        <v>396</v>
      </c>
      <c r="AH69" s="109">
        <f>0.1*MAX(AC65:AC68)</f>
        <v>135.5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406</v>
      </c>
      <c r="D73" s="327"/>
      <c r="E73" s="327"/>
      <c r="F73" s="327"/>
      <c r="G73" s="327"/>
      <c r="H73" s="327"/>
      <c r="I73" s="327"/>
      <c r="J73" s="327"/>
      <c r="K73" s="327"/>
      <c r="L73" s="327"/>
      <c r="M73" s="278"/>
      <c r="AA73" s="125" t="s">
        <v>407</v>
      </c>
      <c r="AB73" s="261"/>
      <c r="AC73" s="261"/>
    </row>
    <row r="74" spans="3:39">
      <c r="C74" s="327"/>
      <c r="D74" s="327"/>
      <c r="E74" s="327"/>
      <c r="F74" s="327"/>
      <c r="G74" s="327"/>
      <c r="H74" s="327"/>
      <c r="I74" s="327"/>
      <c r="J74" s="327"/>
      <c r="K74" s="327"/>
      <c r="L74" s="327"/>
      <c r="M74" s="278"/>
    </row>
    <row r="76" spans="3:39">
      <c r="AG76" s="57" t="s">
        <v>134</v>
      </c>
    </row>
    <row r="77" spans="3:39" ht="15">
      <c r="AB77" s="47" t="s">
        <v>387</v>
      </c>
      <c r="AC77" s="16" t="s">
        <v>408</v>
      </c>
      <c r="AD77" s="16" t="s">
        <v>409</v>
      </c>
      <c r="AE77" s="16" t="s">
        <v>410</v>
      </c>
      <c r="AG77" s="47" t="s">
        <v>390</v>
      </c>
      <c r="AH77" s="47" t="s">
        <v>391</v>
      </c>
      <c r="AI77" s="47" t="s">
        <v>387</v>
      </c>
    </row>
    <row r="78" spans="3:39" ht="18" customHeight="1">
      <c r="C78" s="328" t="str">
        <f>"Chart 12. "&amp;City_label&amp;" five year change in renter households by income and rental units by affordability, 2014 - 2019"</f>
        <v>Chart 12. Des Moines five year change in renter households by income and rental units by affordability, 2014 - 2019</v>
      </c>
      <c r="D78" s="328"/>
      <c r="E78" s="328"/>
      <c r="F78" s="328"/>
      <c r="G78" s="328"/>
      <c r="H78" s="328"/>
      <c r="I78" s="328"/>
      <c r="J78" s="328"/>
      <c r="K78" s="328"/>
      <c r="L78" s="328"/>
      <c r="AB78" s="31" t="s">
        <v>392</v>
      </c>
      <c r="AC78" s="5">
        <f t="shared" ref="AC78:AD80" si="10">AC35-AC65</f>
        <v>-230</v>
      </c>
      <c r="AD78" s="5">
        <f t="shared" si="10"/>
        <v>-445</v>
      </c>
      <c r="AE78" s="5">
        <f>AD78-AC78</f>
        <v>-215</v>
      </c>
      <c r="AG78" s="5">
        <f>MAX(AC78,AD78)</f>
        <v>-230</v>
      </c>
      <c r="AH78" s="5">
        <f>MAX(AG78,0)+$AH$82</f>
        <v>673</v>
      </c>
      <c r="AI78" t="str">
        <f>"Difference:"&amp;CHAR(10)&amp;TEXT(AE78,"+#,##0;-#,##0;0")&amp;" units"</f>
        <v>Difference:
-215 units</v>
      </c>
    </row>
    <row r="79" spans="3:39" ht="18" customHeight="1">
      <c r="C79" s="328"/>
      <c r="D79" s="328"/>
      <c r="E79" s="328"/>
      <c r="F79" s="328"/>
      <c r="G79" s="328"/>
      <c r="H79" s="328"/>
      <c r="I79" s="328"/>
      <c r="J79" s="328"/>
      <c r="K79" s="328"/>
      <c r="L79" s="328"/>
      <c r="AB79" s="31" t="s">
        <v>393</v>
      </c>
      <c r="AC79" s="5">
        <f t="shared" si="10"/>
        <v>135</v>
      </c>
      <c r="AD79" s="5">
        <f t="shared" si="10"/>
        <v>190</v>
      </c>
      <c r="AE79" s="5">
        <f>AD79-AC79</f>
        <v>55</v>
      </c>
      <c r="AG79" s="5">
        <f>MAX(AC79,AD79)</f>
        <v>190</v>
      </c>
      <c r="AH79" s="5">
        <f>MAX(AG79,0)+$AH$82</f>
        <v>863</v>
      </c>
      <c r="AI79" t="str">
        <f>"Difference:"&amp;CHAR(10)&amp;TEXT(AE79,"+#,##0;-#,##0;0")&amp;" units"</f>
        <v>Difference:
+55 units</v>
      </c>
    </row>
    <row r="80" spans="3:39" ht="18">
      <c r="C80" s="192"/>
      <c r="D80" s="192"/>
      <c r="E80" s="192"/>
      <c r="F80" s="192"/>
      <c r="G80" s="192"/>
      <c r="H80" s="192"/>
      <c r="I80" s="192"/>
      <c r="J80" s="192"/>
      <c r="K80" s="192"/>
      <c r="L80" s="192"/>
      <c r="AB80" s="31" t="s">
        <v>394</v>
      </c>
      <c r="AC80" s="5">
        <f t="shared" si="10"/>
        <v>110</v>
      </c>
      <c r="AD80" s="5">
        <f t="shared" si="10"/>
        <v>430</v>
      </c>
      <c r="AE80" s="5">
        <f>AD80-AC80</f>
        <v>320</v>
      </c>
      <c r="AG80" s="5">
        <f>MAX(AC80,AD80)</f>
        <v>430</v>
      </c>
      <c r="AH80" s="5">
        <f>MAX(AG80,0)+$AH$82</f>
        <v>1103</v>
      </c>
      <c r="AI80" t="str">
        <f>"Difference:"&amp;CHAR(10)&amp;TEXT(AE80,"+#,##0;-#,##0;0")&amp;" units"</f>
        <v>Difference:
+320 units</v>
      </c>
    </row>
    <row r="81" spans="28:35">
      <c r="AB81" s="31" t="s">
        <v>395</v>
      </c>
      <c r="AC81" s="5">
        <f>AC39-AC68</f>
        <v>3365</v>
      </c>
      <c r="AD81" s="5">
        <f>AD39-AD68</f>
        <v>3935</v>
      </c>
      <c r="AE81" s="5">
        <f>AD81-AC81</f>
        <v>570</v>
      </c>
      <c r="AG81" s="5">
        <f>MAX(AC81,AD81)</f>
        <v>3935</v>
      </c>
      <c r="AH81" s="5">
        <f>MAX(AG81,0)+$AH$82</f>
        <v>4608</v>
      </c>
      <c r="AI81" t="str">
        <f>"Difference:"&amp;CHAR(10)&amp;TEXT(AE81,"+#,##0;-#,##0;0")&amp;" units"</f>
        <v>Difference:
+570 units</v>
      </c>
    </row>
    <row r="82" spans="28:35" ht="13.9" customHeight="1">
      <c r="AG82" s="59" t="s">
        <v>396</v>
      </c>
      <c r="AH82" s="109">
        <f>0.2*MAX(AB78:AC81)</f>
        <v>673</v>
      </c>
    </row>
    <row r="84" spans="28:35">
      <c r="AI84" s="109"/>
    </row>
    <row r="85" spans="28:35">
      <c r="AH85" s="109"/>
    </row>
    <row r="94" spans="28:35" ht="14.25" customHeight="1"/>
    <row r="101" spans="3:12" ht="13.9" customHeight="1"/>
    <row r="102" spans="3:12" ht="13.9" customHeight="1"/>
    <row r="108" spans="3:12">
      <c r="C108" s="327" t="s">
        <v>411</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topLeftCell="AB59"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108</v>
      </c>
      <c r="C3" s="165"/>
      <c r="D3" s="165"/>
      <c r="E3" s="165"/>
      <c r="F3" s="165"/>
      <c r="G3" s="165"/>
      <c r="H3" s="165"/>
      <c r="I3" s="165"/>
      <c r="J3" s="165"/>
      <c r="AA3" s="165" t="s">
        <v>126</v>
      </c>
      <c r="AB3" s="166"/>
      <c r="AC3" s="166"/>
      <c r="AD3" s="166"/>
      <c r="AE3" s="166"/>
      <c r="AF3" s="166"/>
      <c r="AG3" s="166"/>
      <c r="AH3" s="166"/>
      <c r="AI3" s="166"/>
      <c r="AJ3" s="166"/>
      <c r="AL3" s="166"/>
      <c r="AM3" s="166"/>
      <c r="AN3" s="166"/>
      <c r="AO3" s="166"/>
      <c r="AP3" s="166"/>
      <c r="AQ3" s="166"/>
      <c r="AR3" s="166"/>
      <c r="AS3" s="166"/>
      <c r="AT3" s="166"/>
      <c r="AU3" s="166"/>
      <c r="AV3" s="167"/>
      <c r="AZ3" s="4" t="s">
        <v>412</v>
      </c>
      <c r="BA3" s="4"/>
      <c r="BB3" s="4"/>
      <c r="BC3" s="4"/>
      <c r="BD3" s="4"/>
      <c r="BE3" s="4"/>
      <c r="BF3" s="4"/>
      <c r="BG3" s="4"/>
      <c r="BH3" s="4"/>
      <c r="BI3" s="4"/>
      <c r="BJ3" s="4"/>
      <c r="BK3" s="4"/>
      <c r="BL3" s="4"/>
      <c r="BM3" s="4"/>
      <c r="BN3" s="4"/>
    </row>
    <row r="4" spans="2:66" ht="13.9" customHeight="1" thickTop="1"/>
    <row r="5" spans="2:66" ht="13.9" customHeight="1">
      <c r="AA5" s="126" t="s">
        <v>127</v>
      </c>
      <c r="AB5" s="360" t="str">
        <f>City</f>
        <v>Des Moines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Des Moines count of households by income and race, 2019</v>
      </c>
      <c r="AA6" s="126" t="s">
        <v>128</v>
      </c>
      <c r="AB6" s="360" t="str">
        <f>County_label</f>
        <v>King County</v>
      </c>
      <c r="AC6" s="361"/>
      <c r="AD6" s="361"/>
      <c r="AZ6" s="366" t="s">
        <v>413</v>
      </c>
      <c r="BA6" s="366"/>
      <c r="BB6" s="366"/>
      <c r="BC6" s="367" t="s">
        <v>414</v>
      </c>
      <c r="BD6" s="367"/>
      <c r="BE6" s="367"/>
      <c r="BF6" s="367" t="s">
        <v>415</v>
      </c>
      <c r="BG6" s="367"/>
      <c r="BH6" s="367"/>
      <c r="BI6" s="366" t="s">
        <v>416</v>
      </c>
      <c r="BJ6" s="366"/>
      <c r="BK6" s="366"/>
      <c r="BL6" s="366" t="s">
        <v>417</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418</v>
      </c>
      <c r="J8" s="349" t="str">
        <f>AI12</f>
        <v>All</v>
      </c>
      <c r="AA8" s="134" t="s">
        <v>419</v>
      </c>
      <c r="AB8" s="129"/>
      <c r="AC8" s="129"/>
      <c r="AD8" s="129"/>
      <c r="AE8" s="129"/>
      <c r="AF8" s="129"/>
      <c r="AG8" s="129"/>
      <c r="AH8" s="129"/>
      <c r="AI8" s="129"/>
      <c r="AJ8" s="129"/>
      <c r="AL8" s="134" t="s">
        <v>420</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421</v>
      </c>
      <c r="AB10" s="162"/>
      <c r="AC10" s="162"/>
      <c r="AD10" s="162"/>
      <c r="AE10" s="162"/>
      <c r="AF10" s="162"/>
      <c r="AG10" s="162"/>
      <c r="AH10" s="162"/>
      <c r="AI10" s="162"/>
      <c r="AJ10" s="162"/>
      <c r="AL10" s="162" t="s">
        <v>421</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422</v>
      </c>
      <c r="AB11" s="170" t="s">
        <v>67</v>
      </c>
      <c r="AC11" s="170"/>
      <c r="AD11" s="170"/>
      <c r="AE11" s="170"/>
      <c r="AF11" s="170"/>
      <c r="AG11" s="171"/>
      <c r="AH11" s="171"/>
      <c r="AL11" s="169" t="s">
        <v>422</v>
      </c>
      <c r="AM11" s="170" t="s">
        <v>423</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424</v>
      </c>
      <c r="AB12" s="364" t="s">
        <v>158</v>
      </c>
      <c r="AC12" s="364" t="s">
        <v>140</v>
      </c>
      <c r="AD12" s="364" t="s">
        <v>146</v>
      </c>
      <c r="AE12" s="364" t="s">
        <v>188</v>
      </c>
      <c r="AF12" s="364" t="s">
        <v>187</v>
      </c>
      <c r="AG12" s="364" t="s">
        <v>137</v>
      </c>
      <c r="AH12" s="364"/>
      <c r="AI12" s="364" t="s">
        <v>190</v>
      </c>
      <c r="AJ12" s="355"/>
      <c r="AL12" s="365" t="s">
        <v>424</v>
      </c>
      <c r="AM12" s="364" t="s">
        <v>158</v>
      </c>
      <c r="AN12" s="364" t="s">
        <v>140</v>
      </c>
      <c r="AO12" s="364" t="s">
        <v>146</v>
      </c>
      <c r="AP12" s="364" t="s">
        <v>188</v>
      </c>
      <c r="AQ12" s="364" t="s">
        <v>187</v>
      </c>
      <c r="AR12" s="364" t="s">
        <v>137</v>
      </c>
      <c r="AS12" s="364" t="s">
        <v>425</v>
      </c>
      <c r="AT12" s="368" t="s">
        <v>190</v>
      </c>
      <c r="AU12" s="242"/>
      <c r="BB12" s="60"/>
      <c r="BC12" s="85"/>
      <c r="BD12" s="60"/>
      <c r="BE12" s="85"/>
      <c r="BF12" s="60"/>
      <c r="BG12" s="85"/>
      <c r="BH12" s="60"/>
      <c r="BI12" s="85"/>
      <c r="BJ12" s="60"/>
    </row>
    <row r="13" spans="2:66" ht="13.9" customHeight="1">
      <c r="B13" s="172" t="s">
        <v>426</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315</v>
      </c>
      <c r="E14" s="182">
        <f t="shared" si="0"/>
        <v>300</v>
      </c>
      <c r="F14" s="182">
        <f t="shared" si="0"/>
        <v>130</v>
      </c>
      <c r="G14" s="182">
        <f t="shared" si="0"/>
        <v>0</v>
      </c>
      <c r="H14" s="182">
        <f t="shared" si="0"/>
        <v>915</v>
      </c>
      <c r="I14" s="230">
        <f>J14-SUM(C14:H14)</f>
        <v>75</v>
      </c>
      <c r="J14" s="182">
        <f>AI101</f>
        <v>1735</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150</v>
      </c>
      <c r="BD14" s="19"/>
      <c r="BE14" s="19"/>
      <c r="BF14" s="19"/>
      <c r="BG14" s="19"/>
      <c r="BH14" s="19"/>
    </row>
    <row r="15" spans="2:66" ht="13.9" customHeight="1">
      <c r="B15" s="43" t="str">
        <f>AA52</f>
        <v>Very Low-Income (30-50%)</v>
      </c>
      <c r="C15" s="182">
        <f t="shared" si="0"/>
        <v>0</v>
      </c>
      <c r="D15" s="182">
        <f t="shared" si="0"/>
        <v>175</v>
      </c>
      <c r="E15" s="182">
        <f t="shared" si="0"/>
        <v>170</v>
      </c>
      <c r="F15" s="182">
        <f t="shared" si="0"/>
        <v>435</v>
      </c>
      <c r="G15" s="182">
        <f t="shared" si="0"/>
        <v>35</v>
      </c>
      <c r="H15" s="182">
        <f t="shared" si="0"/>
        <v>1275</v>
      </c>
      <c r="I15" s="230">
        <f t="shared" ref="I15:I18" si="1">J15-SUM(C15:H15)</f>
        <v>70</v>
      </c>
      <c r="J15" s="182">
        <f>AI102</f>
        <v>2160</v>
      </c>
      <c r="W15" s="19"/>
      <c r="AA15" s="60" t="s">
        <v>427</v>
      </c>
      <c r="AB15" s="112" t="s">
        <v>428</v>
      </c>
      <c r="AC15" s="112" t="s">
        <v>429</v>
      </c>
      <c r="AD15" s="112" t="s">
        <v>430</v>
      </c>
      <c r="AE15" s="112" t="s">
        <v>431</v>
      </c>
      <c r="AF15" s="112" t="s">
        <v>432</v>
      </c>
      <c r="AG15" s="112" t="s">
        <v>433</v>
      </c>
      <c r="AH15" s="112"/>
      <c r="AI15" s="112" t="s">
        <v>434</v>
      </c>
      <c r="AJ15" s="40"/>
      <c r="AL15" s="60" t="s">
        <v>427</v>
      </c>
      <c r="AM15" s="173" t="s">
        <v>428</v>
      </c>
      <c r="AN15" s="173" t="s">
        <v>429</v>
      </c>
      <c r="AO15" s="173" t="s">
        <v>430</v>
      </c>
      <c r="AP15" s="173" t="s">
        <v>431</v>
      </c>
      <c r="AQ15" s="173" t="s">
        <v>432</v>
      </c>
      <c r="AR15" s="173" t="s">
        <v>433</v>
      </c>
      <c r="AS15" s="173" t="s">
        <v>435</v>
      </c>
      <c r="AT15" s="173" t="s">
        <v>434</v>
      </c>
      <c r="AU15" s="173" t="s">
        <v>436</v>
      </c>
      <c r="BD15" s="19"/>
      <c r="BE15" s="19"/>
      <c r="BF15" s="19"/>
      <c r="BG15" s="19"/>
      <c r="BH15" s="19"/>
    </row>
    <row r="16" spans="2:66" ht="13.9" customHeight="1">
      <c r="B16" s="43" t="str">
        <f>AA53</f>
        <v>Low-Income (50-80%)</v>
      </c>
      <c r="C16" s="182">
        <f t="shared" si="0"/>
        <v>59</v>
      </c>
      <c r="D16" s="182">
        <f t="shared" si="0"/>
        <v>35</v>
      </c>
      <c r="E16" s="182">
        <f t="shared" si="0"/>
        <v>145</v>
      </c>
      <c r="F16" s="182">
        <f t="shared" si="0"/>
        <v>425</v>
      </c>
      <c r="G16" s="182">
        <f t="shared" si="0"/>
        <v>25</v>
      </c>
      <c r="H16" s="182">
        <f t="shared" si="0"/>
        <v>1425</v>
      </c>
      <c r="I16" s="230">
        <f t="shared" si="1"/>
        <v>191</v>
      </c>
      <c r="J16" s="182">
        <f>AI103</f>
        <v>2305</v>
      </c>
      <c r="W16" s="19"/>
      <c r="AB16" s="112" t="s">
        <v>437</v>
      </c>
      <c r="AC16" s="112" t="s">
        <v>438</v>
      </c>
      <c r="AD16" s="112" t="s">
        <v>439</v>
      </c>
      <c r="AE16" s="112" t="s">
        <v>440</v>
      </c>
      <c r="AF16" s="112" t="s">
        <v>441</v>
      </c>
      <c r="AG16" s="112" t="s">
        <v>442</v>
      </c>
      <c r="AH16" s="112"/>
      <c r="AI16" s="112" t="s">
        <v>443</v>
      </c>
      <c r="AJ16" s="40"/>
      <c r="AM16" s="173" t="s">
        <v>444</v>
      </c>
      <c r="AN16" s="173" t="s">
        <v>445</v>
      </c>
      <c r="AO16" s="173" t="s">
        <v>446</v>
      </c>
      <c r="AP16" s="173" t="s">
        <v>447</v>
      </c>
      <c r="AQ16" s="173" t="s">
        <v>448</v>
      </c>
      <c r="AR16" s="173" t="s">
        <v>437</v>
      </c>
      <c r="AS16" s="173" t="s">
        <v>449</v>
      </c>
      <c r="AT16" s="173" t="s">
        <v>440</v>
      </c>
      <c r="BF16" s="19"/>
      <c r="BG16" s="19"/>
      <c r="BH16" s="19"/>
    </row>
    <row r="17" spans="2:60" ht="13.9" customHeight="1">
      <c r="B17" s="43" t="str">
        <f>AA54</f>
        <v>Moderate Income (80-100%)</v>
      </c>
      <c r="C17" s="182">
        <f t="shared" si="0"/>
        <v>0</v>
      </c>
      <c r="D17" s="182">
        <f t="shared" si="0"/>
        <v>90</v>
      </c>
      <c r="E17" s="182">
        <f t="shared" si="0"/>
        <v>50</v>
      </c>
      <c r="F17" s="182">
        <f t="shared" si="0"/>
        <v>120</v>
      </c>
      <c r="G17" s="182">
        <f t="shared" si="0"/>
        <v>115</v>
      </c>
      <c r="H17" s="182">
        <f t="shared" si="0"/>
        <v>925</v>
      </c>
      <c r="I17" s="230">
        <f t="shared" si="1"/>
        <v>80</v>
      </c>
      <c r="J17" s="182">
        <f>AI104</f>
        <v>1380</v>
      </c>
      <c r="W17" s="19"/>
      <c r="AB17" s="112"/>
      <c r="AC17" s="112"/>
      <c r="AD17" s="112"/>
      <c r="AE17" s="112"/>
      <c r="AF17" s="112"/>
      <c r="AG17" s="112"/>
      <c r="AH17" s="112"/>
      <c r="AI17" s="112"/>
      <c r="AJ17" s="40"/>
      <c r="AM17" s="173" t="s">
        <v>450</v>
      </c>
      <c r="AN17" s="173" t="s">
        <v>451</v>
      </c>
      <c r="AO17" s="173" t="s">
        <v>452</v>
      </c>
      <c r="AP17" s="173" t="s">
        <v>453</v>
      </c>
      <c r="AQ17" s="173" t="s">
        <v>454</v>
      </c>
      <c r="AR17" s="173" t="s">
        <v>455</v>
      </c>
      <c r="AS17" s="173" t="s">
        <v>456</v>
      </c>
      <c r="AT17" s="173" t="s">
        <v>457</v>
      </c>
      <c r="BF17" s="19"/>
      <c r="BG17" s="19"/>
      <c r="BH17" s="19"/>
    </row>
    <row r="18" spans="2:60" ht="13.9" customHeight="1">
      <c r="B18" s="110" t="str">
        <f>AA55</f>
        <v>Above Median Income (&gt;100%)</v>
      </c>
      <c r="C18" s="207">
        <f t="shared" si="0"/>
        <v>0</v>
      </c>
      <c r="D18" s="207">
        <f t="shared" si="0"/>
        <v>455</v>
      </c>
      <c r="E18" s="207">
        <f t="shared" si="0"/>
        <v>185</v>
      </c>
      <c r="F18" s="207">
        <f t="shared" si="0"/>
        <v>480</v>
      </c>
      <c r="G18" s="207">
        <f t="shared" si="0"/>
        <v>29</v>
      </c>
      <c r="H18" s="207">
        <f t="shared" si="0"/>
        <v>3165</v>
      </c>
      <c r="I18" s="231">
        <f t="shared" si="1"/>
        <v>226</v>
      </c>
      <c r="J18" s="207">
        <f>AI105</f>
        <v>4540</v>
      </c>
      <c r="W18" s="19"/>
      <c r="AA18" s="60" t="s">
        <v>458</v>
      </c>
      <c r="AB18" s="112" t="s">
        <v>459</v>
      </c>
      <c r="AC18" s="112" t="s">
        <v>460</v>
      </c>
      <c r="AD18" s="112" t="s">
        <v>461</v>
      </c>
      <c r="AE18" s="112" t="s">
        <v>462</v>
      </c>
      <c r="AF18" s="112" t="s">
        <v>463</v>
      </c>
      <c r="AG18" s="112" t="s">
        <v>464</v>
      </c>
      <c r="AH18" s="112"/>
      <c r="AI18" s="112" t="s">
        <v>435</v>
      </c>
      <c r="AJ18" s="40"/>
      <c r="AL18" s="60" t="s">
        <v>458</v>
      </c>
      <c r="AM18" s="173" t="s">
        <v>465</v>
      </c>
      <c r="AN18" s="173" t="s">
        <v>461</v>
      </c>
      <c r="AO18" s="173" t="s">
        <v>463</v>
      </c>
      <c r="AP18" s="173" t="s">
        <v>459</v>
      </c>
      <c r="AQ18" s="173" t="s">
        <v>462</v>
      </c>
      <c r="AR18" s="173" t="s">
        <v>460</v>
      </c>
      <c r="AS18" s="173" t="s">
        <v>466</v>
      </c>
      <c r="AT18" s="173" t="s">
        <v>464</v>
      </c>
      <c r="BF18" s="19"/>
      <c r="BG18" s="19"/>
      <c r="BH18" s="19"/>
    </row>
    <row r="19" spans="2:60" ht="15" customHeight="1">
      <c r="B19" s="229" t="s">
        <v>467</v>
      </c>
      <c r="C19" s="228">
        <f>SUM(C14:C18)</f>
        <v>59</v>
      </c>
      <c r="D19" s="228">
        <f t="shared" ref="D19:I19" si="2">SUM(D14:D18)</f>
        <v>1070</v>
      </c>
      <c r="E19" s="228">
        <f t="shared" si="2"/>
        <v>850</v>
      </c>
      <c r="F19" s="228">
        <f t="shared" si="2"/>
        <v>1590</v>
      </c>
      <c r="G19" s="228">
        <f t="shared" si="2"/>
        <v>204</v>
      </c>
      <c r="H19" s="228">
        <f t="shared" si="2"/>
        <v>7705</v>
      </c>
      <c r="I19" s="232">
        <f t="shared" si="2"/>
        <v>642</v>
      </c>
      <c r="J19" s="228">
        <f>AI49+AI94</f>
        <v>12120</v>
      </c>
      <c r="W19" s="19"/>
      <c r="AB19" s="112" t="s">
        <v>468</v>
      </c>
      <c r="AC19" s="112" t="s">
        <v>448</v>
      </c>
      <c r="AD19" s="112" t="s">
        <v>447</v>
      </c>
      <c r="AE19" s="112" t="s">
        <v>449</v>
      </c>
      <c r="AF19" s="112" t="s">
        <v>444</v>
      </c>
      <c r="AG19" s="112" t="s">
        <v>446</v>
      </c>
      <c r="AH19" s="112"/>
      <c r="AI19" s="112" t="s">
        <v>445</v>
      </c>
      <c r="AJ19" s="40"/>
      <c r="AM19" s="173" t="s">
        <v>469</v>
      </c>
      <c r="AN19" s="173" t="s">
        <v>470</v>
      </c>
      <c r="AO19" s="173" t="s">
        <v>471</v>
      </c>
      <c r="AP19" s="173" t="s">
        <v>472</v>
      </c>
      <c r="AQ19" s="173" t="s">
        <v>473</v>
      </c>
      <c r="AR19" s="173" t="s">
        <v>474</v>
      </c>
      <c r="AS19" s="173" t="s">
        <v>475</v>
      </c>
      <c r="AT19" s="173" t="s">
        <v>468</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476</v>
      </c>
      <c r="AN20" s="173" t="s">
        <v>477</v>
      </c>
      <c r="AO20" s="173" t="s">
        <v>478</v>
      </c>
      <c r="AP20" s="173" t="s">
        <v>479</v>
      </c>
      <c r="AQ20" s="173" t="s">
        <v>480</v>
      </c>
      <c r="AR20" s="173" t="s">
        <v>481</v>
      </c>
      <c r="AS20" s="173" t="s">
        <v>482</v>
      </c>
      <c r="AT20" s="173" t="s">
        <v>483</v>
      </c>
      <c r="BF20" s="19"/>
      <c r="BG20" s="19"/>
      <c r="BH20" s="19"/>
    </row>
    <row r="21" spans="2:60" ht="13.9" customHeight="1">
      <c r="B21" s="172" t="s">
        <v>484</v>
      </c>
      <c r="C21" s="183"/>
      <c r="D21" s="183"/>
      <c r="E21" s="183"/>
      <c r="F21" s="183"/>
      <c r="G21" s="183"/>
      <c r="H21" s="183"/>
      <c r="I21" s="266" t="s">
        <v>485</v>
      </c>
      <c r="M21" s="17"/>
      <c r="W21" s="19"/>
      <c r="AA21" s="60" t="s">
        <v>486</v>
      </c>
      <c r="AB21" s="112" t="s">
        <v>487</v>
      </c>
      <c r="AC21" s="112" t="s">
        <v>488</v>
      </c>
      <c r="AD21" s="112" t="s">
        <v>489</v>
      </c>
      <c r="AE21" s="112" t="s">
        <v>490</v>
      </c>
      <c r="AF21" s="112" t="s">
        <v>491</v>
      </c>
      <c r="AG21" s="112" t="s">
        <v>466</v>
      </c>
      <c r="AH21" s="112"/>
      <c r="AI21" s="112" t="s">
        <v>465</v>
      </c>
      <c r="AJ21" s="40"/>
      <c r="AL21" s="60" t="s">
        <v>486</v>
      </c>
      <c r="AM21" s="173" t="s">
        <v>492</v>
      </c>
      <c r="AN21" s="173" t="s">
        <v>491</v>
      </c>
      <c r="AO21" s="173" t="s">
        <v>490</v>
      </c>
      <c r="AP21" s="173" t="s">
        <v>493</v>
      </c>
      <c r="AQ21" s="173" t="s">
        <v>487</v>
      </c>
      <c r="AR21" s="173" t="s">
        <v>489</v>
      </c>
      <c r="AS21" s="173" t="s">
        <v>494</v>
      </c>
      <c r="AT21" s="173" t="s">
        <v>488</v>
      </c>
      <c r="BF21" s="19"/>
      <c r="BG21" s="19"/>
      <c r="BH21" s="19"/>
    </row>
    <row r="22" spans="2:60" ht="13.9" customHeight="1">
      <c r="B22" s="43" t="str">
        <f>AA51</f>
        <v>Extremely Low-Income (≤30% AMI)</v>
      </c>
      <c r="C22" s="180">
        <f t="shared" ref="C22:I26" si="3">C14/$J14</f>
        <v>0</v>
      </c>
      <c r="D22" s="180">
        <f t="shared" si="3"/>
        <v>0.18155619596541786</v>
      </c>
      <c r="E22" s="180">
        <f t="shared" si="3"/>
        <v>0.1729106628242075</v>
      </c>
      <c r="F22" s="180">
        <f t="shared" si="3"/>
        <v>7.492795389048991E-2</v>
      </c>
      <c r="G22" s="180">
        <f t="shared" si="3"/>
        <v>0</v>
      </c>
      <c r="H22" s="180">
        <f t="shared" si="3"/>
        <v>0.52737752161383289</v>
      </c>
      <c r="I22" s="180">
        <f t="shared" si="3"/>
        <v>4.3227665706051875E-2</v>
      </c>
      <c r="W22" s="19"/>
      <c r="AB22" s="112" t="s">
        <v>475</v>
      </c>
      <c r="AC22" s="112" t="s">
        <v>471</v>
      </c>
      <c r="AD22" s="112" t="s">
        <v>473</v>
      </c>
      <c r="AE22" s="112" t="s">
        <v>469</v>
      </c>
      <c r="AF22" s="112" t="s">
        <v>472</v>
      </c>
      <c r="AG22" s="112" t="s">
        <v>470</v>
      </c>
      <c r="AH22" s="112"/>
      <c r="AI22" s="112" t="s">
        <v>474</v>
      </c>
      <c r="AJ22" s="40"/>
      <c r="AM22" s="173" t="s">
        <v>495</v>
      </c>
      <c r="AN22" s="173" t="s">
        <v>496</v>
      </c>
      <c r="AO22" s="173" t="s">
        <v>497</v>
      </c>
      <c r="AP22" s="173" t="s">
        <v>498</v>
      </c>
      <c r="AQ22" s="173" t="s">
        <v>499</v>
      </c>
      <c r="AR22" s="173" t="s">
        <v>500</v>
      </c>
      <c r="AS22" s="173" t="s">
        <v>501</v>
      </c>
      <c r="AT22" s="173" t="s">
        <v>502</v>
      </c>
      <c r="BF22" s="19"/>
      <c r="BG22" s="19"/>
      <c r="BH22" s="19"/>
    </row>
    <row r="23" spans="2:60" ht="13.9" customHeight="1">
      <c r="B23" s="43" t="str">
        <f>AA52</f>
        <v>Very Low-Income (30-50%)</v>
      </c>
      <c r="C23" s="180">
        <f t="shared" si="3"/>
        <v>0</v>
      </c>
      <c r="D23" s="180">
        <f t="shared" si="3"/>
        <v>8.1018518518518517E-2</v>
      </c>
      <c r="E23" s="180">
        <f t="shared" si="3"/>
        <v>7.8703703703703706E-2</v>
      </c>
      <c r="F23" s="180">
        <f t="shared" si="3"/>
        <v>0.2013888888888889</v>
      </c>
      <c r="G23" s="180">
        <f t="shared" si="3"/>
        <v>1.6203703703703703E-2</v>
      </c>
      <c r="H23" s="180">
        <f t="shared" si="3"/>
        <v>0.59027777777777779</v>
      </c>
      <c r="I23" s="180">
        <f t="shared" si="3"/>
        <v>3.2407407407407406E-2</v>
      </c>
      <c r="W23" s="19"/>
      <c r="AB23" s="112"/>
      <c r="AC23" s="112"/>
      <c r="AD23" s="112"/>
      <c r="AE23" s="112"/>
      <c r="AF23" s="112"/>
      <c r="AG23" s="112"/>
      <c r="AH23" s="112"/>
      <c r="AI23" s="112"/>
      <c r="AJ23" s="40"/>
      <c r="AM23" s="173" t="s">
        <v>503</v>
      </c>
      <c r="AN23" s="173" t="s">
        <v>504</v>
      </c>
      <c r="AO23" s="173" t="s">
        <v>505</v>
      </c>
      <c r="AP23" s="173" t="s">
        <v>506</v>
      </c>
      <c r="AQ23" s="173" t="s">
        <v>507</v>
      </c>
      <c r="AR23" s="173" t="s">
        <v>508</v>
      </c>
      <c r="AS23" s="173" t="s">
        <v>509</v>
      </c>
      <c r="AT23" s="173" t="s">
        <v>510</v>
      </c>
      <c r="BF23" s="19"/>
      <c r="BG23" s="19"/>
      <c r="BH23" s="19"/>
    </row>
    <row r="24" spans="2:60" ht="13.9" customHeight="1">
      <c r="B24" s="43" t="str">
        <f>AA53</f>
        <v>Low-Income (50-80%)</v>
      </c>
      <c r="C24" s="180">
        <f t="shared" si="3"/>
        <v>2.5596529284164858E-2</v>
      </c>
      <c r="D24" s="180">
        <f t="shared" si="3"/>
        <v>1.5184381778741865E-2</v>
      </c>
      <c r="E24" s="180">
        <f t="shared" si="3"/>
        <v>6.2906724511930592E-2</v>
      </c>
      <c r="F24" s="180">
        <f t="shared" si="3"/>
        <v>0.18438177874186551</v>
      </c>
      <c r="G24" s="180">
        <f t="shared" si="3"/>
        <v>1.0845986984815618E-2</v>
      </c>
      <c r="H24" s="180">
        <f t="shared" si="3"/>
        <v>0.61822125813449025</v>
      </c>
      <c r="I24" s="180">
        <f t="shared" si="3"/>
        <v>8.286334056399132E-2</v>
      </c>
      <c r="W24" s="19"/>
      <c r="AA24" s="60" t="s">
        <v>511</v>
      </c>
      <c r="AB24" s="112" t="s">
        <v>512</v>
      </c>
      <c r="AC24" s="112" t="s">
        <v>494</v>
      </c>
      <c r="AD24" s="112" t="s">
        <v>513</v>
      </c>
      <c r="AE24" s="112" t="s">
        <v>514</v>
      </c>
      <c r="AF24" s="112" t="s">
        <v>515</v>
      </c>
      <c r="AG24" s="112" t="s">
        <v>492</v>
      </c>
      <c r="AH24" s="112"/>
      <c r="AI24" s="112" t="s">
        <v>493</v>
      </c>
      <c r="AL24" s="60" t="s">
        <v>511</v>
      </c>
      <c r="AM24" s="173" t="s">
        <v>516</v>
      </c>
      <c r="AN24" s="173" t="s">
        <v>514</v>
      </c>
      <c r="AO24" s="173" t="s">
        <v>512</v>
      </c>
      <c r="AP24" s="173" t="s">
        <v>517</v>
      </c>
      <c r="AQ24" s="173" t="s">
        <v>518</v>
      </c>
      <c r="AR24" s="173" t="s">
        <v>515</v>
      </c>
      <c r="AS24" s="173" t="s">
        <v>519</v>
      </c>
      <c r="AT24" s="173" t="s">
        <v>513</v>
      </c>
      <c r="BF24" s="19"/>
      <c r="BG24" s="19"/>
      <c r="BH24" s="19"/>
    </row>
    <row r="25" spans="2:60" ht="13.9" customHeight="1">
      <c r="B25" s="43" t="str">
        <f>AA54</f>
        <v>Moderate Income (80-100%)</v>
      </c>
      <c r="C25" s="180">
        <f t="shared" si="3"/>
        <v>0</v>
      </c>
      <c r="D25" s="180">
        <f t="shared" si="3"/>
        <v>6.5217391304347824E-2</v>
      </c>
      <c r="E25" s="180">
        <f t="shared" si="3"/>
        <v>3.6231884057971016E-2</v>
      </c>
      <c r="F25" s="180">
        <f t="shared" si="3"/>
        <v>8.6956521739130432E-2</v>
      </c>
      <c r="G25" s="180">
        <f t="shared" si="3"/>
        <v>8.3333333333333329E-2</v>
      </c>
      <c r="H25" s="180">
        <f t="shared" si="3"/>
        <v>0.67028985507246375</v>
      </c>
      <c r="I25" s="180">
        <f t="shared" si="3"/>
        <v>5.7971014492753624E-2</v>
      </c>
      <c r="W25" s="19"/>
      <c r="AB25" s="112" t="s">
        <v>495</v>
      </c>
      <c r="AC25" s="112" t="s">
        <v>496</v>
      </c>
      <c r="AD25" s="112" t="s">
        <v>497</v>
      </c>
      <c r="AE25" s="112" t="s">
        <v>498</v>
      </c>
      <c r="AF25" s="112" t="s">
        <v>499</v>
      </c>
      <c r="AG25" s="112" t="s">
        <v>500</v>
      </c>
      <c r="AH25" s="112"/>
      <c r="AI25" s="112" t="s">
        <v>502</v>
      </c>
      <c r="AM25" s="173" t="s">
        <v>520</v>
      </c>
      <c r="AN25" s="173" t="s">
        <v>521</v>
      </c>
      <c r="AO25" s="173" t="s">
        <v>522</v>
      </c>
      <c r="AP25" s="173" t="s">
        <v>523</v>
      </c>
      <c r="AQ25" s="173" t="s">
        <v>524</v>
      </c>
      <c r="AR25" s="173" t="s">
        <v>525</v>
      </c>
      <c r="AS25" s="173" t="s">
        <v>526</v>
      </c>
      <c r="AT25" s="173" t="s">
        <v>527</v>
      </c>
      <c r="BF25" s="19"/>
      <c r="BG25" s="19"/>
      <c r="BH25" s="19"/>
    </row>
    <row r="26" spans="2:60" ht="13.9" customHeight="1">
      <c r="B26" s="110" t="str">
        <f>AA55</f>
        <v>Above Median Income (&gt;100%)</v>
      </c>
      <c r="C26" s="181">
        <f t="shared" si="3"/>
        <v>0</v>
      </c>
      <c r="D26" s="181">
        <f t="shared" si="3"/>
        <v>0.10022026431718062</v>
      </c>
      <c r="E26" s="181">
        <f t="shared" si="3"/>
        <v>4.0748898678414094E-2</v>
      </c>
      <c r="F26" s="181">
        <f t="shared" si="3"/>
        <v>0.10572687224669604</v>
      </c>
      <c r="G26" s="181">
        <f t="shared" si="3"/>
        <v>6.3876651982378851E-3</v>
      </c>
      <c r="H26" s="181">
        <f t="shared" si="3"/>
        <v>0.69713656387665202</v>
      </c>
      <c r="I26" s="181">
        <f t="shared" si="3"/>
        <v>4.9779735682819383E-2</v>
      </c>
      <c r="W26" s="19"/>
      <c r="AB26" s="112"/>
      <c r="AC26" s="112"/>
      <c r="AD26" s="112"/>
      <c r="AE26" s="112"/>
      <c r="AF26" s="112"/>
      <c r="AG26" s="112"/>
      <c r="AH26" s="112"/>
      <c r="AI26" s="112"/>
      <c r="AM26" s="173" t="s">
        <v>528</v>
      </c>
      <c r="AN26" s="173" t="s">
        <v>529</v>
      </c>
      <c r="AO26" s="173" t="s">
        <v>530</v>
      </c>
      <c r="AP26" s="173" t="s">
        <v>531</v>
      </c>
      <c r="AQ26" s="173" t="s">
        <v>532</v>
      </c>
      <c r="AR26" s="173" t="s">
        <v>533</v>
      </c>
      <c r="AS26" s="173" t="s">
        <v>534</v>
      </c>
      <c r="AT26" s="173" t="s">
        <v>535</v>
      </c>
      <c r="BF26" s="19"/>
      <c r="BG26" s="19"/>
      <c r="BH26" s="19"/>
    </row>
    <row r="27" spans="2:60" ht="13.9" customHeight="1">
      <c r="B27" s="57" t="s">
        <v>536</v>
      </c>
      <c r="W27" s="19"/>
      <c r="AA27" s="60" t="s">
        <v>537</v>
      </c>
      <c r="AB27" s="112" t="s">
        <v>538</v>
      </c>
      <c r="AC27" s="112" t="s">
        <v>516</v>
      </c>
      <c r="AD27" s="112" t="s">
        <v>519</v>
      </c>
      <c r="AE27" s="112" t="s">
        <v>539</v>
      </c>
      <c r="AF27" s="112" t="s">
        <v>540</v>
      </c>
      <c r="AG27" s="112" t="s">
        <v>517</v>
      </c>
      <c r="AH27" s="112"/>
      <c r="AI27" s="112" t="s">
        <v>518</v>
      </c>
      <c r="AL27" s="60" t="s">
        <v>537</v>
      </c>
      <c r="AM27" s="173" t="s">
        <v>438</v>
      </c>
      <c r="AN27" s="173" t="s">
        <v>538</v>
      </c>
      <c r="AO27" s="173" t="s">
        <v>541</v>
      </c>
      <c r="AP27" s="173" t="s">
        <v>442</v>
      </c>
      <c r="AQ27" s="173" t="s">
        <v>443</v>
      </c>
      <c r="AR27" s="173" t="s">
        <v>539</v>
      </c>
      <c r="AS27" s="173" t="s">
        <v>439</v>
      </c>
      <c r="AT27" s="173" t="s">
        <v>540</v>
      </c>
      <c r="BF27" s="19"/>
      <c r="BG27" s="19"/>
      <c r="BH27" s="19"/>
    </row>
    <row r="28" spans="2:60" ht="18" customHeight="1">
      <c r="B28" s="345" t="s">
        <v>542</v>
      </c>
      <c r="C28" s="345"/>
      <c r="D28" s="345"/>
      <c r="E28" s="345"/>
      <c r="F28" s="345"/>
      <c r="G28" s="345"/>
      <c r="H28" s="345"/>
      <c r="I28" s="345"/>
      <c r="W28" s="19"/>
      <c r="AB28" s="112" t="s">
        <v>523</v>
      </c>
      <c r="AC28" s="112" t="s">
        <v>525</v>
      </c>
      <c r="AD28" s="112" t="s">
        <v>521</v>
      </c>
      <c r="AE28" s="112" t="s">
        <v>524</v>
      </c>
      <c r="AF28" s="112" t="s">
        <v>522</v>
      </c>
      <c r="AG28" s="112" t="s">
        <v>527</v>
      </c>
      <c r="AH28" s="112"/>
      <c r="AI28" s="112" t="s">
        <v>501</v>
      </c>
      <c r="AM28" s="173" t="s">
        <v>543</v>
      </c>
      <c r="AN28" s="173" t="s">
        <v>544</v>
      </c>
      <c r="AO28" s="173" t="s">
        <v>545</v>
      </c>
      <c r="AP28" s="173" t="s">
        <v>546</v>
      </c>
      <c r="AQ28" s="173" t="s">
        <v>547</v>
      </c>
      <c r="AR28" s="173" t="s">
        <v>548</v>
      </c>
      <c r="AS28" s="173" t="s">
        <v>549</v>
      </c>
      <c r="AT28" s="173" t="s">
        <v>550</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551</v>
      </c>
      <c r="AN29" s="173" t="s">
        <v>552</v>
      </c>
      <c r="AO29" s="173" t="s">
        <v>553</v>
      </c>
      <c r="AP29" s="173" t="s">
        <v>554</v>
      </c>
      <c r="AQ29" s="173" t="s">
        <v>555</v>
      </c>
      <c r="AR29" s="173" t="s">
        <v>556</v>
      </c>
      <c r="AS29" s="173" t="s">
        <v>557</v>
      </c>
      <c r="AT29" s="173" t="s">
        <v>558</v>
      </c>
      <c r="BF29" s="19"/>
      <c r="BG29" s="19"/>
      <c r="BH29" s="19"/>
    </row>
    <row r="30" spans="2:60" ht="22.5" customHeight="1">
      <c r="B30" s="260"/>
      <c r="C30" s="260"/>
      <c r="D30" s="260"/>
      <c r="E30" s="260"/>
      <c r="F30" s="260"/>
      <c r="G30" s="260"/>
      <c r="H30" s="260"/>
      <c r="I30" s="260"/>
      <c r="W30" s="19"/>
      <c r="AA30" s="85" t="s">
        <v>190</v>
      </c>
      <c r="AB30" s="112"/>
      <c r="AC30" s="112"/>
      <c r="AD30" s="112"/>
      <c r="AE30" s="112"/>
      <c r="AF30" s="112"/>
      <c r="AG30" s="112"/>
      <c r="AH30" s="112"/>
      <c r="AI30" s="112" t="s">
        <v>436</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Des Moines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559</v>
      </c>
      <c r="AU32" s="85" t="s">
        <v>200</v>
      </c>
      <c r="BF32" s="19"/>
      <c r="BG32" s="19"/>
      <c r="BH32" s="19"/>
    </row>
    <row r="33" spans="27:60" ht="17.25" customHeight="1">
      <c r="AA33" s="60" t="s">
        <v>427</v>
      </c>
      <c r="AB33" s="174">
        <v>0</v>
      </c>
      <c r="AC33" s="174">
        <v>10</v>
      </c>
      <c r="AD33" s="174">
        <v>85</v>
      </c>
      <c r="AE33" s="174">
        <v>0</v>
      </c>
      <c r="AF33" s="174">
        <v>0</v>
      </c>
      <c r="AG33" s="174">
        <v>430</v>
      </c>
      <c r="AH33" s="174"/>
      <c r="AI33" s="174">
        <v>545</v>
      </c>
      <c r="AJ33" s="86">
        <f>(SUM(AB33:AH33))-AI33</f>
        <v>-20</v>
      </c>
      <c r="AL33" s="31" t="s">
        <v>427</v>
      </c>
      <c r="AM33" s="174">
        <v>50</v>
      </c>
      <c r="AN33" s="174">
        <v>4</v>
      </c>
      <c r="AO33" s="174">
        <v>70</v>
      </c>
      <c r="AP33" s="174">
        <v>0</v>
      </c>
      <c r="AQ33" s="174">
        <v>0</v>
      </c>
      <c r="AR33" s="174">
        <v>210</v>
      </c>
      <c r="AS33" s="174">
        <v>0</v>
      </c>
      <c r="AT33" s="174">
        <v>340</v>
      </c>
      <c r="AU33" s="86">
        <f t="shared" ref="AU33:AU47" si="4">(SUM(AM33:AS33))-AT33</f>
        <v>-6</v>
      </c>
      <c r="AV33" s="86"/>
      <c r="BE33" s="19"/>
      <c r="BF33" s="19"/>
      <c r="BG33" s="19"/>
      <c r="BH33" s="19"/>
    </row>
    <row r="34" spans="27:60" ht="17.25" customHeight="1">
      <c r="AB34" s="174">
        <v>0</v>
      </c>
      <c r="AC34" s="174">
        <v>0</v>
      </c>
      <c r="AD34" s="174">
        <v>65</v>
      </c>
      <c r="AE34" s="174">
        <v>0</v>
      </c>
      <c r="AF34" s="174">
        <v>0</v>
      </c>
      <c r="AG34" s="174">
        <v>65</v>
      </c>
      <c r="AH34" s="174"/>
      <c r="AI34" s="174">
        <v>130</v>
      </c>
      <c r="AJ34" s="86">
        <f>(SUM(AB34:AH34))-AI34</f>
        <v>0</v>
      </c>
      <c r="AM34" s="174">
        <v>0</v>
      </c>
      <c r="AN34" s="174">
        <v>0</v>
      </c>
      <c r="AO34" s="174">
        <v>30</v>
      </c>
      <c r="AP34" s="174">
        <v>0</v>
      </c>
      <c r="AQ34" s="174">
        <v>0</v>
      </c>
      <c r="AR34" s="174">
        <v>50</v>
      </c>
      <c r="AS34" s="174">
        <v>0</v>
      </c>
      <c r="AT34" s="174">
        <v>80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10</v>
      </c>
      <c r="AS35" s="174">
        <v>0</v>
      </c>
      <c r="AT35" s="174">
        <v>10</v>
      </c>
      <c r="AU35" s="86">
        <f t="shared" si="4"/>
        <v>0</v>
      </c>
      <c r="AV35" s="86"/>
      <c r="BC35" s="25"/>
      <c r="BD35" s="19"/>
      <c r="BE35" s="19"/>
      <c r="BF35" s="19"/>
      <c r="BG35" s="19"/>
      <c r="BH35" s="19"/>
    </row>
    <row r="36" spans="27:60" ht="13.9" customHeight="1">
      <c r="AA36" s="60" t="s">
        <v>458</v>
      </c>
      <c r="AB36" s="174">
        <v>20</v>
      </c>
      <c r="AC36" s="174">
        <v>50</v>
      </c>
      <c r="AD36" s="174">
        <v>65</v>
      </c>
      <c r="AE36" s="174">
        <v>0</v>
      </c>
      <c r="AF36" s="174">
        <v>0</v>
      </c>
      <c r="AG36" s="174">
        <v>410</v>
      </c>
      <c r="AH36" s="174"/>
      <c r="AI36" s="174">
        <v>555</v>
      </c>
      <c r="AJ36" s="86">
        <f>(SUM(AB36:AH36))-AI36</f>
        <v>-10</v>
      </c>
      <c r="AL36" s="60" t="s">
        <v>458</v>
      </c>
      <c r="AM36" s="174">
        <v>40</v>
      </c>
      <c r="AN36" s="174">
        <v>0</v>
      </c>
      <c r="AO36" s="174">
        <v>20</v>
      </c>
      <c r="AP36" s="174">
        <v>0</v>
      </c>
      <c r="AQ36" s="174">
        <v>0</v>
      </c>
      <c r="AR36" s="174">
        <v>260</v>
      </c>
      <c r="AS36" s="174">
        <v>0</v>
      </c>
      <c r="AT36" s="174">
        <v>320</v>
      </c>
      <c r="AU36" s="86">
        <f t="shared" si="4"/>
        <v>0</v>
      </c>
      <c r="AV36" s="86"/>
      <c r="BC36" s="25"/>
      <c r="BD36" s="19"/>
      <c r="BE36" s="19"/>
      <c r="BF36" s="19"/>
      <c r="BG36" s="19"/>
      <c r="BH36" s="19"/>
    </row>
    <row r="37" spans="27:60" ht="13.9" customHeight="1">
      <c r="AB37" s="174">
        <v>45</v>
      </c>
      <c r="AC37" s="174">
        <v>0</v>
      </c>
      <c r="AD37" s="174">
        <v>25</v>
      </c>
      <c r="AE37" s="174">
        <v>0</v>
      </c>
      <c r="AF37" s="174">
        <v>0</v>
      </c>
      <c r="AG37" s="174">
        <v>430</v>
      </c>
      <c r="AH37" s="174"/>
      <c r="AI37" s="174">
        <v>500</v>
      </c>
      <c r="AJ37" s="86">
        <f>(SUM(AB37:AH37))-AI37</f>
        <v>0</v>
      </c>
      <c r="AM37" s="174">
        <v>60</v>
      </c>
      <c r="AN37" s="174">
        <v>0</v>
      </c>
      <c r="AO37" s="174">
        <v>20</v>
      </c>
      <c r="AP37" s="174">
        <v>0</v>
      </c>
      <c r="AQ37" s="174">
        <v>10</v>
      </c>
      <c r="AR37" s="174">
        <v>295</v>
      </c>
      <c r="AS37" s="174">
        <v>0</v>
      </c>
      <c r="AT37" s="174">
        <v>390</v>
      </c>
      <c r="AU37" s="86">
        <f t="shared" si="4"/>
        <v>-5</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486</v>
      </c>
      <c r="AB39" s="174">
        <v>125</v>
      </c>
      <c r="AC39" s="174">
        <v>10</v>
      </c>
      <c r="AD39" s="174">
        <v>10</v>
      </c>
      <c r="AE39" s="174">
        <v>0</v>
      </c>
      <c r="AF39" s="174">
        <v>4</v>
      </c>
      <c r="AG39" s="174">
        <v>245</v>
      </c>
      <c r="AH39" s="174"/>
      <c r="AI39" s="174">
        <v>445</v>
      </c>
      <c r="AJ39" s="86">
        <f>(SUM(AB39:AH39))-AI39</f>
        <v>-51</v>
      </c>
      <c r="AL39" s="60" t="s">
        <v>486</v>
      </c>
      <c r="AM39" s="174">
        <v>55</v>
      </c>
      <c r="AN39" s="174">
        <v>90</v>
      </c>
      <c r="AO39" s="174">
        <v>60</v>
      </c>
      <c r="AP39" s="174">
        <v>0</v>
      </c>
      <c r="AQ39" s="174">
        <v>0</v>
      </c>
      <c r="AR39" s="174">
        <v>290</v>
      </c>
      <c r="AS39" s="174">
        <v>20</v>
      </c>
      <c r="AT39" s="174">
        <v>515</v>
      </c>
      <c r="AU39" s="86">
        <f t="shared" si="4"/>
        <v>0</v>
      </c>
      <c r="AV39" s="86"/>
      <c r="BC39" s="25"/>
      <c r="BD39" s="19"/>
      <c r="BE39" s="19"/>
      <c r="BF39" s="19"/>
      <c r="BG39" s="19"/>
      <c r="BH39" s="19"/>
    </row>
    <row r="40" spans="27:60" ht="13.9" customHeight="1">
      <c r="AB40" s="174">
        <v>40</v>
      </c>
      <c r="AC40" s="174">
        <v>10</v>
      </c>
      <c r="AD40" s="174">
        <v>15</v>
      </c>
      <c r="AE40" s="174">
        <v>0</v>
      </c>
      <c r="AF40" s="174">
        <v>0</v>
      </c>
      <c r="AG40" s="174">
        <v>555</v>
      </c>
      <c r="AH40" s="174"/>
      <c r="AI40" s="174">
        <v>635</v>
      </c>
      <c r="AJ40" s="86">
        <f>(SUM(AB40:AH40))-AI40</f>
        <v>-15</v>
      </c>
      <c r="AM40" s="174">
        <v>30</v>
      </c>
      <c r="AN40" s="174">
        <v>30</v>
      </c>
      <c r="AO40" s="174">
        <v>4</v>
      </c>
      <c r="AP40" s="174">
        <v>0</v>
      </c>
      <c r="AQ40" s="174">
        <v>4</v>
      </c>
      <c r="AR40" s="174">
        <v>340</v>
      </c>
      <c r="AS40" s="174">
        <v>0</v>
      </c>
      <c r="AT40" s="174">
        <v>410</v>
      </c>
      <c r="AU40" s="86">
        <f t="shared" si="4"/>
        <v>-2</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511</v>
      </c>
      <c r="AB42" s="174">
        <v>15</v>
      </c>
      <c r="AC42" s="174">
        <v>0</v>
      </c>
      <c r="AD42" s="174">
        <v>40</v>
      </c>
      <c r="AE42" s="174">
        <v>10</v>
      </c>
      <c r="AF42" s="174">
        <v>0</v>
      </c>
      <c r="AG42" s="174">
        <v>95</v>
      </c>
      <c r="AH42" s="174"/>
      <c r="AI42" s="174">
        <v>160</v>
      </c>
      <c r="AJ42" s="86">
        <f>(SUM(AB42:AH42))-AI42</f>
        <v>0</v>
      </c>
      <c r="AL42" s="60" t="s">
        <v>511</v>
      </c>
      <c r="AM42" s="174">
        <v>40</v>
      </c>
      <c r="AN42" s="174">
        <v>80</v>
      </c>
      <c r="AO42" s="174">
        <v>35</v>
      </c>
      <c r="AP42" s="174">
        <v>15</v>
      </c>
      <c r="AQ42" s="174">
        <v>0</v>
      </c>
      <c r="AR42" s="174">
        <v>285</v>
      </c>
      <c r="AS42" s="174">
        <v>0</v>
      </c>
      <c r="AT42" s="174">
        <v>455</v>
      </c>
      <c r="AU42" s="86">
        <f t="shared" si="4"/>
        <v>0</v>
      </c>
      <c r="AV42" s="86"/>
      <c r="AZ42" s="19"/>
      <c r="BA42" s="19"/>
      <c r="BB42" s="19"/>
      <c r="BC42" s="19"/>
      <c r="BD42" s="19"/>
    </row>
    <row r="43" spans="27:60" ht="13.9" customHeight="1">
      <c r="AB43" s="174">
        <v>60</v>
      </c>
      <c r="AC43" s="174">
        <v>25</v>
      </c>
      <c r="AD43" s="174">
        <v>50</v>
      </c>
      <c r="AE43" s="174">
        <v>0</v>
      </c>
      <c r="AF43" s="174">
        <v>0</v>
      </c>
      <c r="AG43" s="174">
        <v>515</v>
      </c>
      <c r="AH43" s="174"/>
      <c r="AI43" s="174">
        <v>665</v>
      </c>
      <c r="AJ43" s="86">
        <f>(SUM(AB43:AH43))-AI43</f>
        <v>-15</v>
      </c>
      <c r="AM43" s="174">
        <v>10</v>
      </c>
      <c r="AN43" s="174">
        <v>0</v>
      </c>
      <c r="AO43" s="174">
        <v>15</v>
      </c>
      <c r="AP43" s="174">
        <v>0</v>
      </c>
      <c r="AQ43" s="174">
        <v>0</v>
      </c>
      <c r="AR43" s="174">
        <v>445</v>
      </c>
      <c r="AS43" s="174">
        <v>0</v>
      </c>
      <c r="AT43" s="174">
        <v>470</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537</v>
      </c>
      <c r="AB45" s="174">
        <v>40</v>
      </c>
      <c r="AC45" s="174">
        <v>55</v>
      </c>
      <c r="AD45" s="174">
        <v>25</v>
      </c>
      <c r="AE45" s="174">
        <v>0</v>
      </c>
      <c r="AF45" s="174">
        <v>0</v>
      </c>
      <c r="AG45" s="174">
        <v>175</v>
      </c>
      <c r="AH45" s="174"/>
      <c r="AI45" s="174">
        <v>295</v>
      </c>
      <c r="AJ45" s="86">
        <f>(SUM(AB45:AH45))-AI45</f>
        <v>0</v>
      </c>
      <c r="AL45" s="60" t="s">
        <v>537</v>
      </c>
      <c r="AM45" s="174">
        <v>15</v>
      </c>
      <c r="AN45" s="174">
        <v>55</v>
      </c>
      <c r="AO45" s="174">
        <v>25</v>
      </c>
      <c r="AP45" s="174">
        <v>0</v>
      </c>
      <c r="AQ45" s="174">
        <v>20</v>
      </c>
      <c r="AR45" s="174">
        <v>505</v>
      </c>
      <c r="AS45" s="174">
        <v>30</v>
      </c>
      <c r="AT45" s="174">
        <v>650</v>
      </c>
      <c r="AU45" s="86">
        <f t="shared" si="4"/>
        <v>0</v>
      </c>
      <c r="AV45" s="86"/>
      <c r="AZ45" s="19"/>
      <c r="BA45" s="19"/>
      <c r="BB45" s="19"/>
      <c r="BC45" s="19"/>
      <c r="BD45" s="19"/>
    </row>
    <row r="46" spans="27:60" ht="18" customHeight="1">
      <c r="AA46" s="60"/>
      <c r="AB46" s="174">
        <v>310</v>
      </c>
      <c r="AC46" s="174">
        <v>130</v>
      </c>
      <c r="AD46" s="174">
        <v>410</v>
      </c>
      <c r="AE46" s="174">
        <v>4</v>
      </c>
      <c r="AF46" s="174">
        <v>0</v>
      </c>
      <c r="AG46" s="174">
        <v>2450</v>
      </c>
      <c r="AH46" s="174"/>
      <c r="AI46" s="174">
        <v>3460</v>
      </c>
      <c r="AJ46" s="86">
        <f>(SUM(AB46:AH46))-AI46</f>
        <v>-156</v>
      </c>
      <c r="AM46" s="174">
        <v>135</v>
      </c>
      <c r="AN46" s="174">
        <v>55</v>
      </c>
      <c r="AO46" s="174">
        <v>235</v>
      </c>
      <c r="AP46" s="174">
        <v>4</v>
      </c>
      <c r="AQ46" s="174">
        <v>15</v>
      </c>
      <c r="AR46" s="174">
        <v>2485</v>
      </c>
      <c r="AS46" s="174">
        <v>55</v>
      </c>
      <c r="AT46" s="174">
        <v>2985</v>
      </c>
      <c r="AU46" s="86">
        <f t="shared" si="4"/>
        <v>-1</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560</v>
      </c>
      <c r="AB48" s="86">
        <f>SUM(AB33:AB47)</f>
        <v>655</v>
      </c>
      <c r="AC48" s="86">
        <f t="shared" ref="AC48:AH48" si="5">SUM(AC33:AC47)</f>
        <v>290</v>
      </c>
      <c r="AD48" s="86">
        <f t="shared" si="5"/>
        <v>790</v>
      </c>
      <c r="AE48" s="86">
        <f t="shared" si="5"/>
        <v>14</v>
      </c>
      <c r="AF48" s="86">
        <f t="shared" si="5"/>
        <v>4</v>
      </c>
      <c r="AG48" s="86">
        <f t="shared" si="5"/>
        <v>5370</v>
      </c>
      <c r="AH48" s="86">
        <f t="shared" si="5"/>
        <v>0</v>
      </c>
      <c r="AI48" s="86">
        <f t="shared" ref="AI48" si="6">SUM(AI33:AI47)</f>
        <v>7390</v>
      </c>
      <c r="AJ48" s="86"/>
      <c r="AZ48" s="19"/>
      <c r="BA48" s="19"/>
      <c r="BB48" s="19"/>
      <c r="BC48" s="19"/>
      <c r="BD48" s="19"/>
    </row>
    <row r="49" spans="2:56" ht="13.9" customHeight="1">
      <c r="AA49" s="171" t="s">
        <v>561</v>
      </c>
      <c r="AI49" s="227">
        <v>7390</v>
      </c>
      <c r="AJ49" s="86">
        <f>SUM(AJ33:AJ46)</f>
        <v>-267</v>
      </c>
      <c r="AL49" s="171" t="s">
        <v>562</v>
      </c>
      <c r="AT49" s="174">
        <v>6620</v>
      </c>
      <c r="AU49" s="86">
        <f>SUM(AU33:AU47)</f>
        <v>-14</v>
      </c>
      <c r="AZ49" s="19"/>
      <c r="BA49" s="19"/>
      <c r="BB49" s="19"/>
      <c r="BC49" s="19"/>
      <c r="BD49" s="19"/>
    </row>
    <row r="50" spans="2:56" ht="13.9" customHeight="1">
      <c r="AS50" s="10" t="s">
        <v>563</v>
      </c>
      <c r="AT50" s="85" t="s">
        <v>150</v>
      </c>
      <c r="AZ50" s="19"/>
      <c r="BA50" s="19"/>
      <c r="BB50" s="19"/>
      <c r="BC50" s="19"/>
      <c r="BD50" s="19"/>
    </row>
    <row r="51" spans="2:56" ht="16.5" customHeight="1">
      <c r="AA51" s="60" t="s">
        <v>427</v>
      </c>
      <c r="AB51" s="86">
        <f>SUM(AB33:AB35)</f>
        <v>0</v>
      </c>
      <c r="AC51" s="86">
        <f t="shared" ref="AC51:AI51" si="7">SUM(AC33:AC35)</f>
        <v>10</v>
      </c>
      <c r="AD51" s="86">
        <f t="shared" si="7"/>
        <v>150</v>
      </c>
      <c r="AE51" s="86">
        <f t="shared" si="7"/>
        <v>0</v>
      </c>
      <c r="AF51" s="86">
        <f t="shared" si="7"/>
        <v>0</v>
      </c>
      <c r="AG51" s="86">
        <f t="shared" si="7"/>
        <v>495</v>
      </c>
      <c r="AH51" s="86">
        <f t="shared" si="7"/>
        <v>0</v>
      </c>
      <c r="AI51" s="86">
        <f t="shared" si="7"/>
        <v>675</v>
      </c>
      <c r="AL51" s="60" t="s">
        <v>564</v>
      </c>
      <c r="AM51" s="86">
        <f>SUM(AM33:AM35)</f>
        <v>50</v>
      </c>
      <c r="AN51" s="86">
        <f t="shared" ref="AN51:AT51" si="8">SUM(AN33:AN35)</f>
        <v>4</v>
      </c>
      <c r="AO51" s="86">
        <f t="shared" si="8"/>
        <v>100</v>
      </c>
      <c r="AP51" s="86">
        <f t="shared" si="8"/>
        <v>0</v>
      </c>
      <c r="AQ51" s="86">
        <f t="shared" si="8"/>
        <v>0</v>
      </c>
      <c r="AR51" s="86">
        <f t="shared" si="8"/>
        <v>270</v>
      </c>
      <c r="AS51" s="5">
        <f t="shared" si="8"/>
        <v>0</v>
      </c>
      <c r="AT51" s="86">
        <f t="shared" si="8"/>
        <v>430</v>
      </c>
      <c r="AZ51" s="19"/>
      <c r="BA51" s="19"/>
      <c r="BB51" s="19"/>
      <c r="BC51" s="19"/>
      <c r="BD51" s="19"/>
    </row>
    <row r="52" spans="2:56" ht="16.5" customHeight="1">
      <c r="AA52" s="60" t="s">
        <v>458</v>
      </c>
      <c r="AB52" s="86">
        <f>SUM(AB36:AB38)</f>
        <v>65</v>
      </c>
      <c r="AC52" s="86">
        <f t="shared" ref="AC52:AI52" si="9">SUM(AC36:AC38)</f>
        <v>50</v>
      </c>
      <c r="AD52" s="86">
        <f t="shared" si="9"/>
        <v>90</v>
      </c>
      <c r="AE52" s="86">
        <f t="shared" si="9"/>
        <v>0</v>
      </c>
      <c r="AF52" s="86">
        <f t="shared" si="9"/>
        <v>0</v>
      </c>
      <c r="AG52" s="86">
        <f t="shared" si="9"/>
        <v>840</v>
      </c>
      <c r="AH52" s="86">
        <f t="shared" si="9"/>
        <v>0</v>
      </c>
      <c r="AI52" s="86">
        <f t="shared" si="9"/>
        <v>1055</v>
      </c>
      <c r="AL52" s="60" t="s">
        <v>458</v>
      </c>
      <c r="AM52" s="86">
        <f t="shared" ref="AM52:AR52" si="10">SUM(AM36:AM38)</f>
        <v>100</v>
      </c>
      <c r="AN52" s="86">
        <f t="shared" si="10"/>
        <v>0</v>
      </c>
      <c r="AO52" s="86">
        <f t="shared" si="10"/>
        <v>40</v>
      </c>
      <c r="AP52" s="86">
        <f t="shared" si="10"/>
        <v>0</v>
      </c>
      <c r="AQ52" s="86">
        <f t="shared" si="10"/>
        <v>10</v>
      </c>
      <c r="AR52" s="86">
        <f t="shared" si="10"/>
        <v>555</v>
      </c>
      <c r="AS52" s="5">
        <f>SUM(AS36:AS38)</f>
        <v>0</v>
      </c>
      <c r="AT52" s="86">
        <f>SUM(AT36:AT38)</f>
        <v>710</v>
      </c>
      <c r="AZ52" s="19"/>
      <c r="BA52" s="19"/>
      <c r="BB52" s="19"/>
      <c r="BC52" s="19"/>
      <c r="BD52" s="19"/>
    </row>
    <row r="53" spans="2:56" ht="16.5" customHeight="1">
      <c r="B53" s="345" t="s">
        <v>565</v>
      </c>
      <c r="C53" s="345"/>
      <c r="D53" s="345"/>
      <c r="E53" s="345"/>
      <c r="F53" s="345"/>
      <c r="G53" s="345"/>
      <c r="H53" s="345"/>
      <c r="I53" s="345"/>
      <c r="AA53" s="60" t="s">
        <v>486</v>
      </c>
      <c r="AB53" s="86">
        <f>SUM(AB39:AB41)</f>
        <v>165</v>
      </c>
      <c r="AC53" s="86">
        <f t="shared" ref="AC53:AI53" si="11">SUM(AC39:AC41)</f>
        <v>20</v>
      </c>
      <c r="AD53" s="86">
        <f t="shared" si="11"/>
        <v>25</v>
      </c>
      <c r="AE53" s="86">
        <f t="shared" si="11"/>
        <v>0</v>
      </c>
      <c r="AF53" s="86">
        <f t="shared" si="11"/>
        <v>4</v>
      </c>
      <c r="AG53" s="86">
        <f t="shared" si="11"/>
        <v>800</v>
      </c>
      <c r="AH53" s="86">
        <f t="shared" si="11"/>
        <v>0</v>
      </c>
      <c r="AI53" s="86">
        <f t="shared" si="11"/>
        <v>1080</v>
      </c>
      <c r="AL53" s="60" t="s">
        <v>486</v>
      </c>
      <c r="AM53" s="86">
        <f t="shared" ref="AM53:AR53" si="12">SUM(AM39:AM41)</f>
        <v>85</v>
      </c>
      <c r="AN53" s="86">
        <f t="shared" si="12"/>
        <v>120</v>
      </c>
      <c r="AO53" s="86">
        <f t="shared" si="12"/>
        <v>64</v>
      </c>
      <c r="AP53" s="86">
        <f t="shared" si="12"/>
        <v>0</v>
      </c>
      <c r="AQ53" s="86">
        <f t="shared" si="12"/>
        <v>4</v>
      </c>
      <c r="AR53" s="86">
        <f t="shared" si="12"/>
        <v>630</v>
      </c>
      <c r="AS53" s="5">
        <f>SUM(AS39:AS41)</f>
        <v>20</v>
      </c>
      <c r="AT53" s="86">
        <f>SUM(AT39:AT41)</f>
        <v>925</v>
      </c>
      <c r="AZ53" s="19"/>
      <c r="BA53" s="19"/>
      <c r="BB53" s="19"/>
      <c r="BC53" s="19"/>
      <c r="BD53" s="19"/>
    </row>
    <row r="54" spans="2:56" ht="16.5" customHeight="1">
      <c r="AA54" s="60" t="s">
        <v>511</v>
      </c>
      <c r="AB54" s="86">
        <f>SUM(AB42:AB44)</f>
        <v>75</v>
      </c>
      <c r="AC54" s="86">
        <f t="shared" ref="AC54:AI54" si="13">SUM(AC42:AC44)</f>
        <v>25</v>
      </c>
      <c r="AD54" s="86">
        <f t="shared" si="13"/>
        <v>90</v>
      </c>
      <c r="AE54" s="86">
        <f t="shared" si="13"/>
        <v>10</v>
      </c>
      <c r="AF54" s="86">
        <f t="shared" si="13"/>
        <v>0</v>
      </c>
      <c r="AG54" s="86">
        <f t="shared" si="13"/>
        <v>610</v>
      </c>
      <c r="AH54" s="86">
        <f t="shared" si="13"/>
        <v>0</v>
      </c>
      <c r="AI54" s="86">
        <f t="shared" si="13"/>
        <v>825</v>
      </c>
      <c r="AL54" s="60" t="s">
        <v>511</v>
      </c>
      <c r="AM54" s="86">
        <f t="shared" ref="AM54:AR54" si="14">SUM(AM42:AM44)</f>
        <v>50</v>
      </c>
      <c r="AN54" s="86">
        <f t="shared" si="14"/>
        <v>80</v>
      </c>
      <c r="AO54" s="86">
        <f t="shared" si="14"/>
        <v>50</v>
      </c>
      <c r="AP54" s="86">
        <f t="shared" si="14"/>
        <v>15</v>
      </c>
      <c r="AQ54" s="86">
        <f t="shared" si="14"/>
        <v>0</v>
      </c>
      <c r="AR54" s="86">
        <f t="shared" si="14"/>
        <v>730</v>
      </c>
      <c r="AS54" s="5">
        <f>SUM(AS42:AS44)</f>
        <v>0</v>
      </c>
      <c r="AT54" s="86">
        <f>SUM(AT42:AT44)</f>
        <v>925</v>
      </c>
      <c r="AZ54" s="19"/>
      <c r="BA54" s="19"/>
      <c r="BB54" s="19"/>
      <c r="BC54" s="19"/>
      <c r="BD54" s="19"/>
    </row>
    <row r="55" spans="2:56" ht="16.5" customHeight="1">
      <c r="B55" s="342" t="str">
        <f>"Chart 13a. "&amp;City_label&amp;" number of households by income category and race, 2019"</f>
        <v>Chart 13a. Des Moines number of households by income category and race, 2019</v>
      </c>
      <c r="C55" s="342"/>
      <c r="D55" s="342"/>
      <c r="E55" s="342"/>
      <c r="F55" s="342"/>
      <c r="G55" s="342"/>
      <c r="H55" s="342"/>
      <c r="I55" s="342"/>
      <c r="U55" s="19"/>
      <c r="W55" s="25"/>
      <c r="X55" s="19"/>
      <c r="AA55" s="60" t="s">
        <v>537</v>
      </c>
      <c r="AB55" s="86">
        <f>SUM(AB45:AB47)</f>
        <v>350</v>
      </c>
      <c r="AC55" s="86">
        <f t="shared" ref="AC55:AI55" si="15">SUM(AC45:AC47)</f>
        <v>185</v>
      </c>
      <c r="AD55" s="86">
        <f t="shared" si="15"/>
        <v>435</v>
      </c>
      <c r="AE55" s="86">
        <f t="shared" si="15"/>
        <v>4</v>
      </c>
      <c r="AF55" s="86">
        <f t="shared" si="15"/>
        <v>0</v>
      </c>
      <c r="AG55" s="86">
        <f t="shared" si="15"/>
        <v>2625</v>
      </c>
      <c r="AH55" s="86">
        <f t="shared" si="15"/>
        <v>0</v>
      </c>
      <c r="AI55" s="86">
        <f t="shared" si="15"/>
        <v>3755</v>
      </c>
      <c r="AL55" s="60" t="s">
        <v>537</v>
      </c>
      <c r="AM55" s="86">
        <f t="shared" ref="AM55:AR55" si="16">SUM(AM45:AM47)</f>
        <v>150</v>
      </c>
      <c r="AN55" s="86">
        <f t="shared" si="16"/>
        <v>110</v>
      </c>
      <c r="AO55" s="86">
        <f t="shared" si="16"/>
        <v>260</v>
      </c>
      <c r="AP55" s="86">
        <f t="shared" si="16"/>
        <v>4</v>
      </c>
      <c r="AQ55" s="86">
        <f t="shared" si="16"/>
        <v>35</v>
      </c>
      <c r="AR55" s="86">
        <f t="shared" si="16"/>
        <v>2990</v>
      </c>
      <c r="AS55" s="5">
        <f>SUM(AS45:AS47)</f>
        <v>85</v>
      </c>
      <c r="AT55" s="86">
        <f>SUM(AT45:AT47)</f>
        <v>3635</v>
      </c>
      <c r="AZ55" s="19"/>
      <c r="BA55" s="19"/>
      <c r="BB55" s="19"/>
      <c r="BC55" s="19"/>
      <c r="BD55" s="19"/>
    </row>
    <row r="56" spans="2:56" ht="16.5" customHeight="1">
      <c r="B56" s="342"/>
      <c r="C56" s="342"/>
      <c r="D56" s="342"/>
      <c r="E56" s="342"/>
      <c r="F56" s="342"/>
      <c r="G56" s="342"/>
      <c r="H56" s="342"/>
      <c r="I56" s="342"/>
      <c r="U56" s="19"/>
      <c r="W56" s="25"/>
      <c r="X56" s="19"/>
      <c r="AA56" s="163" t="s">
        <v>566</v>
      </c>
      <c r="AB56" s="128">
        <f>SUM(AB51:AB55)</f>
        <v>655</v>
      </c>
      <c r="AC56" s="128">
        <f t="shared" ref="AC56:AI56" si="17">SUM(AC51:AC55)</f>
        <v>290</v>
      </c>
      <c r="AD56" s="128">
        <f t="shared" si="17"/>
        <v>790</v>
      </c>
      <c r="AE56" s="128">
        <f t="shared" si="17"/>
        <v>14</v>
      </c>
      <c r="AF56" s="128">
        <f t="shared" si="17"/>
        <v>4</v>
      </c>
      <c r="AG56" s="128">
        <f t="shared" si="17"/>
        <v>5370</v>
      </c>
      <c r="AH56" s="128">
        <f t="shared" si="17"/>
        <v>0</v>
      </c>
      <c r="AI56" s="128">
        <f t="shared" si="17"/>
        <v>7390</v>
      </c>
      <c r="AJ56" s="86"/>
      <c r="AL56" s="163" t="s">
        <v>566</v>
      </c>
      <c r="AM56" s="128">
        <f t="shared" ref="AM56:AT56" si="18">SUM(AM51:AM55)</f>
        <v>435</v>
      </c>
      <c r="AN56" s="128">
        <f t="shared" si="18"/>
        <v>314</v>
      </c>
      <c r="AO56" s="128">
        <f t="shared" si="18"/>
        <v>514</v>
      </c>
      <c r="AP56" s="128">
        <f t="shared" si="18"/>
        <v>19</v>
      </c>
      <c r="AQ56" s="128">
        <f t="shared" si="18"/>
        <v>49</v>
      </c>
      <c r="AR56" s="128">
        <f t="shared" si="18"/>
        <v>5175</v>
      </c>
      <c r="AS56" s="246">
        <f>SUM(AS51:AS55)</f>
        <v>105</v>
      </c>
      <c r="AT56" s="128">
        <f t="shared" si="18"/>
        <v>6625</v>
      </c>
      <c r="AU56" s="86">
        <f>(SUM(AM56:AS56))-AT56</f>
        <v>-14</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567</v>
      </c>
      <c r="AB59" s="162"/>
      <c r="AC59" s="162"/>
      <c r="AD59" s="162"/>
      <c r="AE59" s="162"/>
      <c r="AF59" s="162"/>
      <c r="AG59" s="162"/>
      <c r="AH59" s="162"/>
      <c r="AI59" s="162"/>
      <c r="AJ59" s="162"/>
      <c r="AL59" s="162" t="s">
        <v>567</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422</v>
      </c>
      <c r="AB60" s="170" t="s">
        <v>67</v>
      </c>
      <c r="AC60" s="170"/>
      <c r="AD60" s="170"/>
      <c r="AE60" s="170"/>
      <c r="AF60" s="170"/>
      <c r="AG60" s="171"/>
      <c r="AH60" s="171"/>
      <c r="AL60" s="169" t="s">
        <v>422</v>
      </c>
      <c r="AM60" s="170" t="s">
        <v>423</v>
      </c>
      <c r="AN60" s="170"/>
      <c r="AO60" s="170"/>
      <c r="AP60" s="170"/>
      <c r="AQ60" s="170"/>
      <c r="AR60" s="171"/>
      <c r="AS60" s="171"/>
      <c r="AV60" s="86"/>
      <c r="AZ60" s="19"/>
      <c r="BA60" s="19"/>
      <c r="BB60" s="19"/>
      <c r="BC60" s="19"/>
      <c r="BD60" s="19"/>
    </row>
    <row r="61" spans="2:56" ht="18.75" customHeight="1">
      <c r="U61" s="19"/>
      <c r="W61" s="25"/>
      <c r="X61" s="19"/>
      <c r="AB61" s="355" t="s">
        <v>158</v>
      </c>
      <c r="AC61" s="355" t="s">
        <v>140</v>
      </c>
      <c r="AD61" s="355" t="s">
        <v>146</v>
      </c>
      <c r="AE61" s="355" t="s">
        <v>188</v>
      </c>
      <c r="AF61" s="355" t="s">
        <v>187</v>
      </c>
      <c r="AG61" s="355" t="s">
        <v>137</v>
      </c>
      <c r="AH61" s="178"/>
      <c r="AI61" s="355" t="s">
        <v>190</v>
      </c>
      <c r="AM61" s="355" t="s">
        <v>158</v>
      </c>
      <c r="AN61" s="355" t="s">
        <v>140</v>
      </c>
      <c r="AO61" s="355" t="s">
        <v>146</v>
      </c>
      <c r="AP61" s="355" t="s">
        <v>188</v>
      </c>
      <c r="AQ61" s="355" t="s">
        <v>187</v>
      </c>
      <c r="AR61" s="355" t="s">
        <v>137</v>
      </c>
      <c r="AS61" s="355" t="s">
        <v>425</v>
      </c>
      <c r="AT61" s="355" t="s">
        <v>190</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424</v>
      </c>
      <c r="AB63" s="355"/>
      <c r="AC63" s="355"/>
      <c r="AD63" s="355"/>
      <c r="AE63" s="355"/>
      <c r="AF63" s="355"/>
      <c r="AG63" s="355"/>
      <c r="AH63" s="178"/>
      <c r="AI63" s="355"/>
      <c r="AL63" s="61" t="s">
        <v>424</v>
      </c>
      <c r="AM63" s="355"/>
      <c r="AN63" s="355"/>
      <c r="AO63" s="355"/>
      <c r="AP63" s="355"/>
      <c r="AQ63" s="355"/>
      <c r="AR63" s="355"/>
      <c r="AS63" s="355"/>
      <c r="AT63" s="355"/>
      <c r="AU63" s="87"/>
      <c r="AZ63" s="19"/>
      <c r="BA63" s="19"/>
      <c r="BB63" s="19"/>
      <c r="BC63" s="19"/>
      <c r="BD63" s="19"/>
    </row>
    <row r="64" spans="2:56" ht="16.5" customHeight="1">
      <c r="U64" s="19"/>
      <c r="W64" s="25"/>
      <c r="X64" s="19"/>
      <c r="AA64" s="60" t="s">
        <v>427</v>
      </c>
      <c r="AB64" s="173" t="s">
        <v>543</v>
      </c>
      <c r="AC64" s="173" t="s">
        <v>544</v>
      </c>
      <c r="AD64" s="173" t="s">
        <v>545</v>
      </c>
      <c r="AE64" s="173" t="s">
        <v>546</v>
      </c>
      <c r="AF64" s="173" t="s">
        <v>547</v>
      </c>
      <c r="AG64" s="173" t="s">
        <v>548</v>
      </c>
      <c r="AH64" s="7"/>
      <c r="AI64" s="173" t="s">
        <v>550</v>
      </c>
      <c r="AL64" s="60" t="s">
        <v>427</v>
      </c>
      <c r="AM64" s="112" t="s">
        <v>568</v>
      </c>
      <c r="AN64" s="112" t="s">
        <v>569</v>
      </c>
      <c r="AO64" s="112" t="s">
        <v>570</v>
      </c>
      <c r="AP64" s="112" t="s">
        <v>571</v>
      </c>
      <c r="AQ64" s="112" t="s">
        <v>572</v>
      </c>
      <c r="AR64" s="112" t="s">
        <v>573</v>
      </c>
      <c r="AS64" s="112" t="s">
        <v>574</v>
      </c>
      <c r="AT64" s="112" t="s">
        <v>575</v>
      </c>
      <c r="AU64" s="7"/>
      <c r="AZ64" s="19"/>
      <c r="BA64" s="19"/>
      <c r="BB64" s="19"/>
      <c r="BC64" s="19"/>
      <c r="BD64" s="19"/>
    </row>
    <row r="65" spans="2:56" ht="16.5" customHeight="1">
      <c r="U65" s="19"/>
      <c r="W65" s="25"/>
      <c r="X65" s="19"/>
      <c r="AB65" s="173" t="s">
        <v>556</v>
      </c>
      <c r="AC65" s="173" t="s">
        <v>531</v>
      </c>
      <c r="AD65" s="173" t="s">
        <v>528</v>
      </c>
      <c r="AE65" s="173" t="s">
        <v>558</v>
      </c>
      <c r="AF65" s="173" t="s">
        <v>534</v>
      </c>
      <c r="AG65" s="173" t="s">
        <v>532</v>
      </c>
      <c r="AH65" s="7"/>
      <c r="AI65" s="173" t="s">
        <v>530</v>
      </c>
      <c r="AM65" s="112" t="s">
        <v>576</v>
      </c>
      <c r="AN65" s="112" t="s">
        <v>577</v>
      </c>
      <c r="AO65" s="112" t="s">
        <v>578</v>
      </c>
      <c r="AP65" s="112" t="s">
        <v>579</v>
      </c>
      <c r="AQ65" s="112" t="s">
        <v>580</v>
      </c>
      <c r="AR65" s="112" t="s">
        <v>581</v>
      </c>
      <c r="AS65" s="112" t="s">
        <v>582</v>
      </c>
      <c r="AT65" s="112" t="s">
        <v>583</v>
      </c>
      <c r="AZ65" s="19"/>
      <c r="BA65" s="19"/>
      <c r="BB65" s="19"/>
      <c r="BC65" s="19"/>
      <c r="BD65" s="19"/>
    </row>
    <row r="66" spans="2:56" ht="16.5" customHeight="1">
      <c r="U66" s="19"/>
      <c r="W66" s="25"/>
      <c r="X66" s="19"/>
      <c r="AA66" s="60" t="s">
        <v>458</v>
      </c>
      <c r="AB66" s="173" t="s">
        <v>454</v>
      </c>
      <c r="AC66" s="173" t="s">
        <v>457</v>
      </c>
      <c r="AD66" s="173" t="s">
        <v>455</v>
      </c>
      <c r="AE66" s="173" t="s">
        <v>452</v>
      </c>
      <c r="AF66" s="173" t="s">
        <v>451</v>
      </c>
      <c r="AG66" s="173" t="s">
        <v>584</v>
      </c>
      <c r="AH66" s="7"/>
      <c r="AI66" s="173" t="s">
        <v>549</v>
      </c>
      <c r="AM66" s="112" t="s">
        <v>585</v>
      </c>
      <c r="AN66" s="112" t="s">
        <v>586</v>
      </c>
      <c r="AO66" s="112" t="s">
        <v>587</v>
      </c>
      <c r="AP66" s="112" t="s">
        <v>588</v>
      </c>
      <c r="AQ66" s="112" t="s">
        <v>589</v>
      </c>
      <c r="AR66" s="112" t="s">
        <v>590</v>
      </c>
      <c r="AS66" s="112" t="s">
        <v>591</v>
      </c>
      <c r="AT66" s="112" t="s">
        <v>592</v>
      </c>
      <c r="AZ66" s="19"/>
      <c r="BA66" s="19"/>
      <c r="BB66" s="19"/>
      <c r="BC66" s="19"/>
      <c r="BD66" s="19"/>
    </row>
    <row r="67" spans="2:56" ht="16.5" customHeight="1">
      <c r="U67" s="19"/>
      <c r="W67" s="25"/>
      <c r="X67" s="19"/>
      <c r="AB67" s="173" t="s">
        <v>593</v>
      </c>
      <c r="AC67" s="173" t="s">
        <v>555</v>
      </c>
      <c r="AD67" s="173" t="s">
        <v>554</v>
      </c>
      <c r="AE67" s="173" t="s">
        <v>557</v>
      </c>
      <c r="AF67" s="173" t="s">
        <v>551</v>
      </c>
      <c r="AG67" s="173" t="s">
        <v>553</v>
      </c>
      <c r="AH67" s="7"/>
      <c r="AI67" s="173" t="s">
        <v>552</v>
      </c>
      <c r="AL67" s="60" t="s">
        <v>458</v>
      </c>
      <c r="AM67" s="112" t="s">
        <v>594</v>
      </c>
      <c r="AN67" s="112" t="s">
        <v>595</v>
      </c>
      <c r="AO67" s="112" t="s">
        <v>596</v>
      </c>
      <c r="AP67" s="112" t="s">
        <v>597</v>
      </c>
      <c r="AQ67" s="112" t="s">
        <v>598</v>
      </c>
      <c r="AR67" s="112" t="s">
        <v>599</v>
      </c>
      <c r="AS67" s="112" t="s">
        <v>600</v>
      </c>
      <c r="AT67" s="112" t="s">
        <v>601</v>
      </c>
      <c r="AZ67" s="19"/>
      <c r="BA67" s="19"/>
      <c r="BB67" s="19"/>
      <c r="BC67" s="19"/>
      <c r="BD67" s="19"/>
    </row>
    <row r="68" spans="2:56" ht="16.5" customHeight="1">
      <c r="U68" s="19"/>
      <c r="W68" s="25"/>
      <c r="X68" s="19"/>
      <c r="AA68" s="60" t="s">
        <v>486</v>
      </c>
      <c r="AB68" s="173" t="s">
        <v>478</v>
      </c>
      <c r="AC68" s="173" t="s">
        <v>456</v>
      </c>
      <c r="AD68" s="173" t="s">
        <v>483</v>
      </c>
      <c r="AE68" s="173" t="s">
        <v>477</v>
      </c>
      <c r="AF68" s="173" t="s">
        <v>481</v>
      </c>
      <c r="AG68" s="173" t="s">
        <v>450</v>
      </c>
      <c r="AH68" s="7"/>
      <c r="AI68" s="173" t="s">
        <v>453</v>
      </c>
      <c r="AM68" s="112" t="s">
        <v>602</v>
      </c>
      <c r="AN68" s="112" t="s">
        <v>603</v>
      </c>
      <c r="AO68" s="112" t="s">
        <v>604</v>
      </c>
      <c r="AP68" s="112" t="s">
        <v>605</v>
      </c>
      <c r="AQ68" s="112" t="s">
        <v>606</v>
      </c>
      <c r="AR68" s="112" t="s">
        <v>607</v>
      </c>
      <c r="AS68" s="112" t="s">
        <v>608</v>
      </c>
      <c r="AT68" s="112" t="s">
        <v>609</v>
      </c>
      <c r="AZ68" s="19"/>
      <c r="BA68" s="19"/>
      <c r="BB68" s="19"/>
      <c r="BC68" s="19"/>
      <c r="BD68" s="19"/>
    </row>
    <row r="69" spans="2:56" ht="16.5" customHeight="1">
      <c r="U69" s="19"/>
      <c r="W69" s="25"/>
      <c r="X69" s="19"/>
      <c r="AB69" s="173" t="s">
        <v>571</v>
      </c>
      <c r="AC69" s="173" t="s">
        <v>573</v>
      </c>
      <c r="AD69" s="173" t="s">
        <v>569</v>
      </c>
      <c r="AE69" s="173" t="s">
        <v>572</v>
      </c>
      <c r="AF69" s="173" t="s">
        <v>570</v>
      </c>
      <c r="AG69" s="173" t="s">
        <v>575</v>
      </c>
      <c r="AH69" s="7"/>
      <c r="AI69" s="173" t="s">
        <v>610</v>
      </c>
      <c r="AM69" s="112" t="s">
        <v>611</v>
      </c>
      <c r="AN69" s="112" t="s">
        <v>612</v>
      </c>
      <c r="AO69" s="112" t="s">
        <v>613</v>
      </c>
      <c r="AP69" s="112" t="s">
        <v>614</v>
      </c>
      <c r="AQ69" s="112" t="s">
        <v>615</v>
      </c>
      <c r="AR69" s="112" t="s">
        <v>616</v>
      </c>
      <c r="AS69" s="112" t="s">
        <v>617</v>
      </c>
      <c r="AT69" s="112" t="s">
        <v>618</v>
      </c>
      <c r="AZ69" s="19"/>
      <c r="BA69" s="19"/>
      <c r="BB69" s="19"/>
      <c r="BC69" s="19"/>
      <c r="BD69" s="19"/>
    </row>
    <row r="70" spans="2:56" ht="16.5" customHeight="1">
      <c r="U70" s="19"/>
      <c r="W70" s="25"/>
      <c r="X70" s="19"/>
      <c r="AA70" s="60" t="s">
        <v>511</v>
      </c>
      <c r="AB70" s="173" t="s">
        <v>504</v>
      </c>
      <c r="AC70" s="173" t="s">
        <v>476</v>
      </c>
      <c r="AD70" s="173" t="s">
        <v>482</v>
      </c>
      <c r="AE70" s="173" t="s">
        <v>508</v>
      </c>
      <c r="AF70" s="173" t="s">
        <v>510</v>
      </c>
      <c r="AG70" s="173" t="s">
        <v>479</v>
      </c>
      <c r="AH70" s="7"/>
      <c r="AI70" s="173" t="s">
        <v>480</v>
      </c>
      <c r="AL70" s="60" t="s">
        <v>486</v>
      </c>
      <c r="AM70" s="112" t="s">
        <v>619</v>
      </c>
      <c r="AN70" s="112" t="s">
        <v>620</v>
      </c>
      <c r="AO70" s="112" t="s">
        <v>621</v>
      </c>
      <c r="AP70" s="112" t="s">
        <v>622</v>
      </c>
      <c r="AQ70" s="112" t="s">
        <v>623</v>
      </c>
      <c r="AR70" s="112" t="s">
        <v>624</v>
      </c>
      <c r="AS70" s="112" t="s">
        <v>625</v>
      </c>
      <c r="AT70" s="112" t="s">
        <v>626</v>
      </c>
      <c r="AZ70" s="19"/>
      <c r="BA70" s="19"/>
      <c r="BB70" s="19"/>
      <c r="BC70" s="19"/>
      <c r="BD70" s="19"/>
    </row>
    <row r="71" spans="2:56" ht="16.5" customHeight="1">
      <c r="U71" s="19"/>
      <c r="W71" s="25"/>
      <c r="X71" s="19"/>
      <c r="AB71" s="173" t="s">
        <v>598</v>
      </c>
      <c r="AC71" s="173" t="s">
        <v>601</v>
      </c>
      <c r="AD71" s="173" t="s">
        <v>599</v>
      </c>
      <c r="AE71" s="173" t="s">
        <v>596</v>
      </c>
      <c r="AF71" s="173" t="s">
        <v>595</v>
      </c>
      <c r="AG71" s="173" t="s">
        <v>627</v>
      </c>
      <c r="AH71" s="7"/>
      <c r="AI71" s="173" t="s">
        <v>568</v>
      </c>
      <c r="AM71" s="112" t="s">
        <v>628</v>
      </c>
      <c r="AN71" s="112" t="s">
        <v>629</v>
      </c>
      <c r="AO71" s="112" t="s">
        <v>630</v>
      </c>
      <c r="AP71" s="112" t="s">
        <v>631</v>
      </c>
      <c r="AQ71" s="112" t="s">
        <v>632</v>
      </c>
      <c r="AR71" s="112" t="s">
        <v>633</v>
      </c>
      <c r="AS71" s="112" t="s">
        <v>634</v>
      </c>
      <c r="AT71" s="112" t="s">
        <v>635</v>
      </c>
      <c r="AZ71" s="19"/>
      <c r="BA71" s="19"/>
      <c r="BB71" s="19"/>
      <c r="BC71" s="19"/>
      <c r="BD71" s="19"/>
    </row>
    <row r="72" spans="2:56" ht="16.5" customHeight="1">
      <c r="U72" s="19"/>
      <c r="W72" s="25"/>
      <c r="X72" s="19"/>
      <c r="AA72" s="60" t="s">
        <v>537</v>
      </c>
      <c r="AB72" s="173" t="s">
        <v>533</v>
      </c>
      <c r="AC72" s="173" t="s">
        <v>506</v>
      </c>
      <c r="AD72" s="173" t="s">
        <v>503</v>
      </c>
      <c r="AE72" s="173" t="s">
        <v>535</v>
      </c>
      <c r="AF72" s="173" t="s">
        <v>509</v>
      </c>
      <c r="AG72" s="173" t="s">
        <v>507</v>
      </c>
      <c r="AH72" s="7"/>
      <c r="AI72" s="173" t="s">
        <v>505</v>
      </c>
      <c r="AM72" s="112" t="s">
        <v>636</v>
      </c>
      <c r="AN72" s="112" t="s">
        <v>637</v>
      </c>
      <c r="AO72" s="112" t="s">
        <v>638</v>
      </c>
      <c r="AP72" s="112" t="s">
        <v>639</v>
      </c>
      <c r="AQ72" s="112" t="s">
        <v>640</v>
      </c>
      <c r="AR72" s="112" t="s">
        <v>641</v>
      </c>
      <c r="AS72" s="112" t="s">
        <v>642</v>
      </c>
      <c r="AT72" s="112" t="s">
        <v>643</v>
      </c>
      <c r="AZ72" s="19"/>
      <c r="BA72" s="19"/>
      <c r="BB72" s="19"/>
      <c r="BC72" s="19"/>
      <c r="BD72" s="19"/>
    </row>
    <row r="73" spans="2:56" ht="16.5" customHeight="1">
      <c r="U73" s="19"/>
      <c r="W73" s="25"/>
      <c r="X73" s="19"/>
      <c r="AB73" s="173" t="s">
        <v>621</v>
      </c>
      <c r="AC73" s="173" t="s">
        <v>574</v>
      </c>
      <c r="AD73" s="173" t="s">
        <v>626</v>
      </c>
      <c r="AE73" s="173" t="s">
        <v>620</v>
      </c>
      <c r="AF73" s="173" t="s">
        <v>624</v>
      </c>
      <c r="AG73" s="173" t="s">
        <v>594</v>
      </c>
      <c r="AH73" s="7"/>
      <c r="AI73" s="173" t="s">
        <v>597</v>
      </c>
      <c r="AL73" s="60" t="s">
        <v>511</v>
      </c>
      <c r="AM73" s="112" t="s">
        <v>644</v>
      </c>
      <c r="AN73" s="112" t="s">
        <v>645</v>
      </c>
      <c r="AO73" s="112" t="s">
        <v>646</v>
      </c>
      <c r="AP73" s="112" t="s">
        <v>647</v>
      </c>
      <c r="AQ73" s="112" t="s">
        <v>648</v>
      </c>
      <c r="AR73" s="112" t="s">
        <v>649</v>
      </c>
      <c r="AS73" s="112" t="s">
        <v>625</v>
      </c>
      <c r="AT73" s="112" t="s">
        <v>650</v>
      </c>
      <c r="AZ73" s="19"/>
      <c r="BA73" s="19"/>
      <c r="BB73" s="19"/>
      <c r="BC73" s="19"/>
      <c r="BD73" s="19"/>
    </row>
    <row r="74" spans="2:56" ht="12" customHeight="1">
      <c r="U74" s="19"/>
      <c r="W74" s="25"/>
      <c r="X74" s="19"/>
      <c r="AM74" s="112" t="s">
        <v>651</v>
      </c>
      <c r="AN74" s="112" t="s">
        <v>652</v>
      </c>
      <c r="AO74" s="112" t="s">
        <v>653</v>
      </c>
      <c r="AP74" s="112" t="s">
        <v>654</v>
      </c>
      <c r="AQ74" s="112" t="s">
        <v>655</v>
      </c>
      <c r="AR74" s="112" t="s">
        <v>656</v>
      </c>
      <c r="AS74" s="112" t="s">
        <v>634</v>
      </c>
      <c r="AT74" s="112" t="s">
        <v>657</v>
      </c>
      <c r="AZ74" s="19"/>
      <c r="BA74" s="19"/>
      <c r="BB74" s="19"/>
      <c r="BC74" s="19"/>
      <c r="BD74" s="19"/>
    </row>
    <row r="75" spans="2:56" ht="16.5" customHeight="1">
      <c r="H75" s="278"/>
      <c r="I75" s="278"/>
      <c r="U75" s="19"/>
      <c r="W75" s="25"/>
      <c r="X75" s="19"/>
      <c r="AJ75" s="85" t="s">
        <v>658</v>
      </c>
      <c r="AM75" s="112" t="s">
        <v>659</v>
      </c>
      <c r="AN75" s="112" t="s">
        <v>660</v>
      </c>
      <c r="AO75" s="112" t="s">
        <v>661</v>
      </c>
      <c r="AP75" s="112" t="s">
        <v>662</v>
      </c>
      <c r="AQ75" s="112" t="s">
        <v>663</v>
      </c>
      <c r="AR75" s="112" t="s">
        <v>664</v>
      </c>
      <c r="AS75" s="112" t="s">
        <v>642</v>
      </c>
      <c r="AT75" s="112" t="s">
        <v>665</v>
      </c>
      <c r="AZ75" s="19"/>
      <c r="BA75" s="19"/>
      <c r="BB75" s="19"/>
      <c r="BC75" s="19"/>
      <c r="BD75" s="19"/>
    </row>
    <row r="76" spans="2:56" ht="16.5" customHeight="1">
      <c r="B76" s="278" t="s">
        <v>565</v>
      </c>
      <c r="C76" s="278"/>
      <c r="D76" s="278"/>
      <c r="E76" s="278"/>
      <c r="F76" s="278"/>
      <c r="G76" s="278"/>
      <c r="H76" s="278"/>
      <c r="I76" s="278"/>
      <c r="U76" s="19"/>
      <c r="W76" s="25"/>
      <c r="X76" s="19"/>
      <c r="AA76" s="60" t="s">
        <v>427</v>
      </c>
      <c r="AB76" s="174">
        <v>130</v>
      </c>
      <c r="AC76" s="174">
        <v>290</v>
      </c>
      <c r="AD76" s="174">
        <v>95</v>
      </c>
      <c r="AE76" s="174">
        <v>0</v>
      </c>
      <c r="AF76" s="174">
        <v>0</v>
      </c>
      <c r="AG76" s="174">
        <v>365</v>
      </c>
      <c r="AH76" s="174"/>
      <c r="AI76" s="174">
        <v>930</v>
      </c>
      <c r="AJ76" s="86">
        <f t="shared" ref="AJ76:AJ85" si="19">(SUM(AB76:AG76))-AI76</f>
        <v>-50</v>
      </c>
      <c r="AL76" s="60" t="s">
        <v>537</v>
      </c>
      <c r="AM76" s="112" t="s">
        <v>666</v>
      </c>
      <c r="AN76" s="112" t="s">
        <v>667</v>
      </c>
      <c r="AO76" s="112" t="s">
        <v>668</v>
      </c>
      <c r="AP76" s="112" t="s">
        <v>669</v>
      </c>
      <c r="AQ76" s="112" t="s">
        <v>670</v>
      </c>
      <c r="AR76" s="112" t="s">
        <v>671</v>
      </c>
      <c r="AS76" s="112" t="s">
        <v>672</v>
      </c>
      <c r="AT76" s="112" t="s">
        <v>673</v>
      </c>
      <c r="AZ76" s="19"/>
      <c r="BA76" s="19"/>
      <c r="BB76" s="19"/>
      <c r="BC76" s="19"/>
      <c r="BD76" s="19"/>
    </row>
    <row r="77" spans="2:56" ht="16.5" customHeight="1">
      <c r="U77" s="19"/>
      <c r="W77" s="25"/>
      <c r="X77" s="19"/>
      <c r="AB77" s="174">
        <v>0</v>
      </c>
      <c r="AC77" s="174">
        <v>0</v>
      </c>
      <c r="AD77" s="174">
        <v>70</v>
      </c>
      <c r="AE77" s="174">
        <v>0</v>
      </c>
      <c r="AF77" s="174">
        <v>0</v>
      </c>
      <c r="AG77" s="174">
        <v>55</v>
      </c>
      <c r="AH77" s="174"/>
      <c r="AI77" s="174">
        <v>130</v>
      </c>
      <c r="AJ77" s="86">
        <f t="shared" si="19"/>
        <v>-5</v>
      </c>
      <c r="AM77" s="112" t="s">
        <v>674</v>
      </c>
      <c r="AN77" s="112" t="s">
        <v>675</v>
      </c>
      <c r="AO77" s="112" t="s">
        <v>676</v>
      </c>
      <c r="AP77" s="112" t="s">
        <v>677</v>
      </c>
      <c r="AQ77" s="112" t="s">
        <v>678</v>
      </c>
      <c r="AR77" s="112" t="s">
        <v>679</v>
      </c>
      <c r="AS77" s="112" t="s">
        <v>680</v>
      </c>
      <c r="AT77" s="112" t="s">
        <v>681</v>
      </c>
      <c r="AZ77" s="19"/>
      <c r="BA77" s="19"/>
      <c r="BB77" s="19"/>
      <c r="BC77" s="19"/>
      <c r="BD77" s="19"/>
    </row>
    <row r="78" spans="2:56" ht="16.5" customHeight="1">
      <c r="B78" s="342" t="str">
        <f>"Chart 14. "&amp;City_label&amp;" distribution of households by income and race or ethnicity, 2019"</f>
        <v>Chart 14. Des Moines distribution of households by income and race or ethnicity, 2019</v>
      </c>
      <c r="C78" s="342"/>
      <c r="D78" s="342"/>
      <c r="E78" s="342"/>
      <c r="F78" s="342"/>
      <c r="G78" s="342"/>
      <c r="H78" s="342"/>
      <c r="I78" s="342"/>
      <c r="J78" s="342"/>
      <c r="U78" s="19"/>
      <c r="W78" s="25"/>
      <c r="X78" s="19"/>
      <c r="AA78" s="60" t="s">
        <v>458</v>
      </c>
      <c r="AB78" s="174">
        <v>310</v>
      </c>
      <c r="AC78" s="174">
        <v>85</v>
      </c>
      <c r="AD78" s="174">
        <v>85</v>
      </c>
      <c r="AE78" s="174">
        <v>35</v>
      </c>
      <c r="AF78" s="174">
        <v>0</v>
      </c>
      <c r="AG78" s="174">
        <v>410</v>
      </c>
      <c r="AH78" s="174"/>
      <c r="AI78" s="174">
        <v>980</v>
      </c>
      <c r="AJ78" s="86">
        <f t="shared" si="19"/>
        <v>-55</v>
      </c>
      <c r="AM78" s="112" t="s">
        <v>682</v>
      </c>
      <c r="AN78" s="112" t="s">
        <v>683</v>
      </c>
      <c r="AO78" s="112" t="s">
        <v>684</v>
      </c>
      <c r="AP78" s="112" t="s">
        <v>685</v>
      </c>
      <c r="AQ78" s="112" t="s">
        <v>686</v>
      </c>
      <c r="AR78" s="112" t="s">
        <v>687</v>
      </c>
      <c r="AS78" s="112" t="s">
        <v>688</v>
      </c>
      <c r="AT78" s="112" t="s">
        <v>689</v>
      </c>
      <c r="AZ78" s="19"/>
      <c r="BA78" s="19"/>
      <c r="BB78" s="19"/>
      <c r="BC78" s="19"/>
      <c r="BD78" s="19"/>
    </row>
    <row r="79" spans="2:56" ht="16.5" customHeight="1">
      <c r="B79" s="342"/>
      <c r="C79" s="342"/>
      <c r="D79" s="342"/>
      <c r="E79" s="342"/>
      <c r="F79" s="342"/>
      <c r="G79" s="342"/>
      <c r="H79" s="342"/>
      <c r="I79" s="342"/>
      <c r="J79" s="342"/>
      <c r="U79" s="19"/>
      <c r="W79" s="25"/>
      <c r="X79" s="19"/>
      <c r="AB79" s="174">
        <v>60</v>
      </c>
      <c r="AC79" s="174">
        <v>35</v>
      </c>
      <c r="AD79" s="174">
        <v>0</v>
      </c>
      <c r="AE79" s="174">
        <v>0</v>
      </c>
      <c r="AF79" s="174">
        <v>0</v>
      </c>
      <c r="AG79" s="174">
        <v>25</v>
      </c>
      <c r="AH79" s="174"/>
      <c r="AI79" s="174">
        <v>125</v>
      </c>
      <c r="AJ79" s="86">
        <f t="shared" si="19"/>
        <v>-5</v>
      </c>
      <c r="AZ79" s="19"/>
      <c r="BA79" s="19"/>
      <c r="BB79" s="19"/>
      <c r="BC79" s="19"/>
      <c r="BD79" s="19"/>
    </row>
    <row r="80" spans="2:56" ht="16.5" customHeight="1">
      <c r="U80" s="19"/>
      <c r="W80" s="25"/>
      <c r="X80" s="19"/>
      <c r="AA80" s="60" t="s">
        <v>486</v>
      </c>
      <c r="AB80" s="174">
        <v>190</v>
      </c>
      <c r="AC80" s="174">
        <v>55</v>
      </c>
      <c r="AD80" s="174">
        <v>10</v>
      </c>
      <c r="AE80" s="174">
        <v>25</v>
      </c>
      <c r="AF80" s="174">
        <v>0</v>
      </c>
      <c r="AG80" s="174">
        <v>250</v>
      </c>
      <c r="AH80" s="174"/>
      <c r="AI80" s="174">
        <v>590</v>
      </c>
      <c r="AJ80" s="86">
        <f t="shared" si="19"/>
        <v>-60</v>
      </c>
      <c r="AL80" s="60" t="s">
        <v>427</v>
      </c>
      <c r="AM80" s="174">
        <v>40</v>
      </c>
      <c r="AN80" s="174">
        <v>115</v>
      </c>
      <c r="AO80" s="174">
        <v>115</v>
      </c>
      <c r="AP80" s="174">
        <v>40</v>
      </c>
      <c r="AQ80" s="174">
        <v>0</v>
      </c>
      <c r="AR80" s="174">
        <v>645</v>
      </c>
      <c r="AS80" s="174">
        <v>80</v>
      </c>
      <c r="AT80" s="174">
        <v>1005</v>
      </c>
      <c r="AU80" s="86">
        <f t="shared" ref="AU80:AU94" si="20">(SUM(AM80:AS80))-AT80</f>
        <v>30</v>
      </c>
      <c r="AV80" s="86"/>
      <c r="AZ80" s="19"/>
      <c r="BA80" s="19"/>
      <c r="BB80" s="19"/>
      <c r="BC80" s="19"/>
      <c r="BD80" s="19"/>
    </row>
    <row r="81" spans="21:56" ht="16.5" customHeight="1">
      <c r="U81" s="19"/>
      <c r="W81" s="25"/>
      <c r="X81" s="19"/>
      <c r="AB81" s="174">
        <v>70</v>
      </c>
      <c r="AC81" s="174">
        <v>70</v>
      </c>
      <c r="AD81" s="174">
        <v>0</v>
      </c>
      <c r="AE81" s="174">
        <v>0</v>
      </c>
      <c r="AF81" s="174">
        <v>55</v>
      </c>
      <c r="AG81" s="174">
        <v>375</v>
      </c>
      <c r="AH81" s="174"/>
      <c r="AI81" s="174">
        <v>635</v>
      </c>
      <c r="AJ81" s="86">
        <f t="shared" si="19"/>
        <v>-65</v>
      </c>
      <c r="AM81" s="174">
        <v>70</v>
      </c>
      <c r="AN81" s="174">
        <v>95</v>
      </c>
      <c r="AO81" s="174">
        <v>25</v>
      </c>
      <c r="AP81" s="174">
        <v>0</v>
      </c>
      <c r="AQ81" s="174">
        <v>15</v>
      </c>
      <c r="AR81" s="174">
        <v>45</v>
      </c>
      <c r="AS81" s="174">
        <v>20</v>
      </c>
      <c r="AT81" s="174">
        <v>250</v>
      </c>
      <c r="AU81" s="86">
        <f t="shared" si="20"/>
        <v>20</v>
      </c>
      <c r="AV81" s="86"/>
      <c r="AZ81" s="19"/>
      <c r="BA81" s="19"/>
      <c r="BB81" s="19"/>
      <c r="BC81" s="19"/>
      <c r="BD81" s="19"/>
    </row>
    <row r="82" spans="21:56" ht="16.5" customHeight="1">
      <c r="U82" s="19"/>
      <c r="W82" s="25"/>
      <c r="X82" s="19"/>
      <c r="AA82" s="60" t="s">
        <v>511</v>
      </c>
      <c r="AB82" s="174">
        <v>0</v>
      </c>
      <c r="AC82" s="174">
        <v>0</v>
      </c>
      <c r="AD82" s="174">
        <v>0</v>
      </c>
      <c r="AE82" s="174">
        <v>0</v>
      </c>
      <c r="AF82" s="174">
        <v>0</v>
      </c>
      <c r="AG82" s="174">
        <v>100</v>
      </c>
      <c r="AH82" s="174"/>
      <c r="AI82" s="174">
        <v>100</v>
      </c>
      <c r="AJ82" s="86">
        <f t="shared" si="19"/>
        <v>0</v>
      </c>
      <c r="AM82" s="174">
        <v>0</v>
      </c>
      <c r="AN82" s="174">
        <v>25</v>
      </c>
      <c r="AO82" s="174">
        <v>15</v>
      </c>
      <c r="AP82" s="174">
        <v>0</v>
      </c>
      <c r="AQ82" s="174">
        <v>0</v>
      </c>
      <c r="AR82" s="174">
        <v>0</v>
      </c>
      <c r="AS82" s="174">
        <v>0</v>
      </c>
      <c r="AT82" s="174">
        <v>40</v>
      </c>
      <c r="AU82" s="86">
        <f t="shared" si="20"/>
        <v>0</v>
      </c>
      <c r="AV82" s="86"/>
      <c r="AZ82" s="19"/>
      <c r="BA82" s="19"/>
      <c r="BB82" s="19"/>
      <c r="BC82" s="19"/>
      <c r="BD82" s="19"/>
    </row>
    <row r="83" spans="21:56" ht="16.5" customHeight="1">
      <c r="U83" s="19"/>
      <c r="W83" s="25"/>
      <c r="X83" s="19"/>
      <c r="AB83" s="174">
        <v>45</v>
      </c>
      <c r="AC83" s="174">
        <v>25</v>
      </c>
      <c r="AD83" s="174">
        <v>0</v>
      </c>
      <c r="AE83" s="174">
        <v>105</v>
      </c>
      <c r="AF83" s="174">
        <v>0</v>
      </c>
      <c r="AG83" s="174">
        <v>215</v>
      </c>
      <c r="AH83" s="174"/>
      <c r="AI83" s="174">
        <v>455</v>
      </c>
      <c r="AJ83" s="86">
        <f t="shared" si="19"/>
        <v>-65</v>
      </c>
      <c r="AL83" s="60" t="s">
        <v>458</v>
      </c>
      <c r="AM83" s="174">
        <v>270</v>
      </c>
      <c r="AN83" s="174">
        <v>10</v>
      </c>
      <c r="AO83" s="174">
        <v>95</v>
      </c>
      <c r="AP83" s="174">
        <v>65</v>
      </c>
      <c r="AQ83" s="174">
        <v>0</v>
      </c>
      <c r="AR83" s="174">
        <v>300</v>
      </c>
      <c r="AS83" s="174">
        <v>0</v>
      </c>
      <c r="AT83" s="174">
        <v>825</v>
      </c>
      <c r="AU83" s="86">
        <f t="shared" si="20"/>
        <v>-85</v>
      </c>
      <c r="AV83" s="86"/>
      <c r="AZ83" s="19"/>
      <c r="BA83" s="19"/>
      <c r="BB83" s="19"/>
      <c r="BC83" s="19"/>
      <c r="BD83" s="19"/>
    </row>
    <row r="84" spans="21:56" ht="16.5" customHeight="1">
      <c r="U84" s="19"/>
      <c r="W84" s="25"/>
      <c r="X84" s="19"/>
      <c r="AA84" s="60" t="s">
        <v>537</v>
      </c>
      <c r="AB84" s="174">
        <v>0</v>
      </c>
      <c r="AC84" s="174">
        <v>0</v>
      </c>
      <c r="AD84" s="174">
        <v>0</v>
      </c>
      <c r="AE84" s="174">
        <v>15</v>
      </c>
      <c r="AF84" s="174">
        <v>0</v>
      </c>
      <c r="AG84" s="174">
        <v>35</v>
      </c>
      <c r="AH84" s="174"/>
      <c r="AI84" s="174">
        <v>50</v>
      </c>
      <c r="AJ84" s="86">
        <f t="shared" si="19"/>
        <v>0</v>
      </c>
      <c r="AM84" s="174">
        <v>15</v>
      </c>
      <c r="AN84" s="174">
        <v>20</v>
      </c>
      <c r="AO84" s="174">
        <v>45</v>
      </c>
      <c r="AP84" s="174">
        <v>0</v>
      </c>
      <c r="AQ84" s="174">
        <v>0</v>
      </c>
      <c r="AR84" s="174">
        <v>35</v>
      </c>
      <c r="AS84" s="174">
        <v>50</v>
      </c>
      <c r="AT84" s="174">
        <v>140</v>
      </c>
      <c r="AU84" s="86">
        <f t="shared" si="20"/>
        <v>25</v>
      </c>
      <c r="AV84" s="86"/>
      <c r="AZ84" s="19"/>
      <c r="BA84" s="19"/>
      <c r="BB84" s="19"/>
      <c r="BC84" s="19"/>
      <c r="BD84" s="19"/>
    </row>
    <row r="85" spans="21:56" ht="11.25" customHeight="1">
      <c r="U85" s="19"/>
      <c r="W85" s="25"/>
      <c r="X85" s="19"/>
      <c r="AB85" s="174">
        <v>130</v>
      </c>
      <c r="AC85" s="174">
        <v>0</v>
      </c>
      <c r="AD85" s="174">
        <v>20</v>
      </c>
      <c r="AE85" s="174">
        <v>10</v>
      </c>
      <c r="AF85" s="174">
        <v>0</v>
      </c>
      <c r="AG85" s="174">
        <v>505</v>
      </c>
      <c r="AH85" s="174"/>
      <c r="AI85" s="174">
        <v>735</v>
      </c>
      <c r="AJ85" s="86">
        <f t="shared" si="19"/>
        <v>-70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486</v>
      </c>
      <c r="AM86" s="174">
        <v>85</v>
      </c>
      <c r="AN86" s="174">
        <v>110</v>
      </c>
      <c r="AO86" s="174">
        <v>10</v>
      </c>
      <c r="AP86" s="174">
        <v>0</v>
      </c>
      <c r="AQ86" s="174">
        <v>0</v>
      </c>
      <c r="AR86" s="174">
        <v>260</v>
      </c>
      <c r="AS86" s="174">
        <v>35</v>
      </c>
      <c r="AT86" s="174">
        <v>470</v>
      </c>
      <c r="AU86" s="86">
        <f t="shared" si="20"/>
        <v>30</v>
      </c>
      <c r="AV86" s="86"/>
      <c r="AZ86" s="19"/>
      <c r="BA86" s="19"/>
      <c r="BB86" s="19"/>
      <c r="BC86" s="19"/>
      <c r="BD86" s="19"/>
    </row>
    <row r="87" spans="21:56" ht="13.9" customHeight="1">
      <c r="U87" s="19"/>
      <c r="W87" s="25"/>
      <c r="X87" s="19"/>
      <c r="AA87" s="175" t="s">
        <v>690</v>
      </c>
      <c r="AB87" s="86"/>
      <c r="AC87" s="86"/>
      <c r="AD87" s="86"/>
      <c r="AE87" s="86"/>
      <c r="AF87" s="86"/>
      <c r="AG87" s="86"/>
      <c r="AH87" s="86"/>
      <c r="AI87" s="174">
        <v>4720</v>
      </c>
      <c r="AJ87" s="86">
        <f>SUM(AJ76:AJ85)</f>
        <v>-375</v>
      </c>
      <c r="AM87" s="174">
        <v>200</v>
      </c>
      <c r="AN87" s="174">
        <v>15</v>
      </c>
      <c r="AO87" s="174">
        <v>50</v>
      </c>
      <c r="AP87" s="174">
        <v>35</v>
      </c>
      <c r="AQ87" s="174">
        <v>0</v>
      </c>
      <c r="AR87" s="174">
        <v>295</v>
      </c>
      <c r="AS87" s="174">
        <v>30</v>
      </c>
      <c r="AT87" s="174">
        <v>650</v>
      </c>
      <c r="AU87" s="86">
        <f t="shared" si="20"/>
        <v>-25</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427</v>
      </c>
      <c r="AB89" s="86">
        <f t="shared" ref="AB89:AG89" si="21">SUM(AB76:AB77)</f>
        <v>130</v>
      </c>
      <c r="AC89" s="86">
        <f t="shared" si="21"/>
        <v>290</v>
      </c>
      <c r="AD89" s="86">
        <f t="shared" si="21"/>
        <v>165</v>
      </c>
      <c r="AE89" s="86">
        <f t="shared" si="21"/>
        <v>0</v>
      </c>
      <c r="AF89" s="86">
        <f t="shared" si="21"/>
        <v>0</v>
      </c>
      <c r="AG89" s="86">
        <f t="shared" si="21"/>
        <v>420</v>
      </c>
      <c r="AH89" s="86"/>
      <c r="AI89" s="86">
        <f>SUM(AI76:AI77)</f>
        <v>1060</v>
      </c>
      <c r="AL89" s="60" t="s">
        <v>511</v>
      </c>
      <c r="AM89" s="174">
        <v>0</v>
      </c>
      <c r="AN89" s="174">
        <v>0</v>
      </c>
      <c r="AO89" s="174">
        <v>0</v>
      </c>
      <c r="AP89" s="174">
        <v>0</v>
      </c>
      <c r="AQ89" s="174">
        <v>10</v>
      </c>
      <c r="AR89" s="174">
        <v>50</v>
      </c>
      <c r="AS89" s="174">
        <v>35</v>
      </c>
      <c r="AT89" s="174">
        <v>95</v>
      </c>
      <c r="AU89" s="86">
        <f t="shared" si="20"/>
        <v>0</v>
      </c>
      <c r="AV89" s="86"/>
      <c r="AZ89" s="19"/>
      <c r="BA89" s="19"/>
      <c r="BB89" s="19"/>
      <c r="BC89" s="19"/>
      <c r="BD89" s="19"/>
    </row>
    <row r="90" spans="21:56" ht="18" customHeight="1">
      <c r="AA90" s="60" t="s">
        <v>458</v>
      </c>
      <c r="AB90" s="86">
        <f t="shared" ref="AB90:AG90" si="22">SUM(AB78:AB79)</f>
        <v>370</v>
      </c>
      <c r="AC90" s="86">
        <f t="shared" si="22"/>
        <v>120</v>
      </c>
      <c r="AD90" s="86">
        <f t="shared" si="22"/>
        <v>85</v>
      </c>
      <c r="AE90" s="86">
        <f t="shared" si="22"/>
        <v>35</v>
      </c>
      <c r="AF90" s="86">
        <f t="shared" si="22"/>
        <v>0</v>
      </c>
      <c r="AG90" s="86">
        <f t="shared" si="22"/>
        <v>435</v>
      </c>
      <c r="AH90" s="86"/>
      <c r="AI90" s="86">
        <f>SUM(AI78:AI79)</f>
        <v>1105</v>
      </c>
      <c r="AM90" s="174">
        <v>140</v>
      </c>
      <c r="AN90" s="174">
        <v>0</v>
      </c>
      <c r="AO90" s="174">
        <v>20</v>
      </c>
      <c r="AP90" s="174">
        <v>0</v>
      </c>
      <c r="AQ90" s="174">
        <v>0</v>
      </c>
      <c r="AR90" s="174">
        <v>205</v>
      </c>
      <c r="AS90" s="174">
        <v>30</v>
      </c>
      <c r="AT90" s="174">
        <v>400</v>
      </c>
      <c r="AU90" s="86">
        <f t="shared" si="20"/>
        <v>-5</v>
      </c>
      <c r="AV90" s="86"/>
      <c r="AZ90" s="19"/>
      <c r="BA90" s="19"/>
      <c r="BB90" s="19"/>
      <c r="BC90" s="19"/>
      <c r="BD90" s="19"/>
    </row>
    <row r="91" spans="21:56" ht="18" customHeight="1">
      <c r="AA91" s="60" t="s">
        <v>486</v>
      </c>
      <c r="AB91" s="86">
        <f t="shared" ref="AB91:AG91" si="23">SUM(AB80:AB81)</f>
        <v>260</v>
      </c>
      <c r="AC91" s="86">
        <f t="shared" si="23"/>
        <v>125</v>
      </c>
      <c r="AD91" s="86">
        <f t="shared" si="23"/>
        <v>10</v>
      </c>
      <c r="AE91" s="86">
        <f t="shared" si="23"/>
        <v>25</v>
      </c>
      <c r="AF91" s="86">
        <f t="shared" si="23"/>
        <v>55</v>
      </c>
      <c r="AG91" s="86">
        <f t="shared" si="23"/>
        <v>625</v>
      </c>
      <c r="AH91" s="86"/>
      <c r="AI91" s="86">
        <f>SUM(AI80:AI81)</f>
        <v>1225</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511</v>
      </c>
      <c r="AB92" s="86">
        <f t="shared" ref="AB92:AG92" si="24">SUM(AB82:AB83)</f>
        <v>45</v>
      </c>
      <c r="AC92" s="86">
        <f t="shared" si="24"/>
        <v>25</v>
      </c>
      <c r="AD92" s="86">
        <f t="shared" si="24"/>
        <v>0</v>
      </c>
      <c r="AE92" s="86">
        <f t="shared" si="24"/>
        <v>105</v>
      </c>
      <c r="AF92" s="86">
        <f t="shared" si="24"/>
        <v>0</v>
      </c>
      <c r="AG92" s="86">
        <f t="shared" si="24"/>
        <v>315</v>
      </c>
      <c r="AH92" s="86"/>
      <c r="AI92" s="86">
        <f>SUM(AI82:AI83)</f>
        <v>555</v>
      </c>
      <c r="AL92" s="60" t="s">
        <v>537</v>
      </c>
      <c r="AM92" s="174">
        <v>120</v>
      </c>
      <c r="AN92" s="174">
        <v>0</v>
      </c>
      <c r="AO92" s="174">
        <v>50</v>
      </c>
      <c r="AP92" s="174">
        <v>0</v>
      </c>
      <c r="AQ92" s="174">
        <v>0</v>
      </c>
      <c r="AR92" s="174">
        <v>40</v>
      </c>
      <c r="AS92" s="174">
        <v>10</v>
      </c>
      <c r="AT92" s="174">
        <v>215</v>
      </c>
      <c r="AU92" s="86">
        <f t="shared" si="20"/>
        <v>5</v>
      </c>
      <c r="AV92" s="86"/>
      <c r="AZ92" s="19"/>
      <c r="BA92" s="19"/>
      <c r="BB92" s="19"/>
      <c r="BC92" s="19"/>
      <c r="BD92" s="19"/>
    </row>
    <row r="93" spans="21:56" ht="18" customHeight="1">
      <c r="AA93" s="60" t="s">
        <v>537</v>
      </c>
      <c r="AB93" s="86">
        <f t="shared" ref="AB93:AG93" si="25">SUM(AB84:AB85)</f>
        <v>130</v>
      </c>
      <c r="AC93" s="86">
        <f t="shared" si="25"/>
        <v>0</v>
      </c>
      <c r="AD93" s="86">
        <f t="shared" si="25"/>
        <v>20</v>
      </c>
      <c r="AE93" s="86">
        <f t="shared" si="25"/>
        <v>25</v>
      </c>
      <c r="AF93" s="86">
        <f t="shared" si="25"/>
        <v>0</v>
      </c>
      <c r="AG93" s="86">
        <f t="shared" si="25"/>
        <v>540</v>
      </c>
      <c r="AH93" s="86"/>
      <c r="AI93" s="86">
        <f>SUM(AI84:AI85)</f>
        <v>785</v>
      </c>
      <c r="AM93" s="174">
        <v>60</v>
      </c>
      <c r="AN93" s="174">
        <v>40</v>
      </c>
      <c r="AO93" s="174">
        <v>45</v>
      </c>
      <c r="AP93" s="174">
        <v>0</v>
      </c>
      <c r="AQ93" s="174">
        <v>0</v>
      </c>
      <c r="AR93" s="174">
        <v>485</v>
      </c>
      <c r="AS93" s="174">
        <v>15</v>
      </c>
      <c r="AT93" s="174">
        <v>645</v>
      </c>
      <c r="AU93" s="86">
        <f t="shared" si="20"/>
        <v>0</v>
      </c>
      <c r="AV93" s="86"/>
      <c r="AZ93" s="19"/>
      <c r="BA93" s="19"/>
      <c r="BB93" s="19"/>
      <c r="BC93" s="19"/>
      <c r="BD93" s="19"/>
    </row>
    <row r="94" spans="21:56" ht="18" customHeight="1">
      <c r="AA94" s="163" t="s">
        <v>566</v>
      </c>
      <c r="AB94" s="128">
        <f t="shared" ref="AB94:AG94" si="26">SUM(AB89:AB93)</f>
        <v>935</v>
      </c>
      <c r="AC94" s="128">
        <f t="shared" si="26"/>
        <v>560</v>
      </c>
      <c r="AD94" s="128">
        <f t="shared" si="26"/>
        <v>280</v>
      </c>
      <c r="AE94" s="128">
        <f t="shared" si="26"/>
        <v>190</v>
      </c>
      <c r="AF94" s="128">
        <f t="shared" si="26"/>
        <v>55</v>
      </c>
      <c r="AG94" s="128">
        <f t="shared" si="26"/>
        <v>2335</v>
      </c>
      <c r="AH94" s="128"/>
      <c r="AI94" s="128">
        <f>SUM(AI89:AI93)</f>
        <v>4730</v>
      </c>
      <c r="AJ94" s="86">
        <f>(SUM(AB94:AG94))-AI94</f>
        <v>-375</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691</v>
      </c>
      <c r="AM96" s="7"/>
      <c r="AN96" s="7"/>
      <c r="AO96" s="7"/>
      <c r="AP96" s="7"/>
      <c r="AQ96" s="7"/>
      <c r="AR96" s="7"/>
      <c r="AS96" s="7"/>
      <c r="AT96" s="174">
        <v>4725</v>
      </c>
      <c r="AU96" s="86">
        <f>SUM(AU80:AU94)</f>
        <v>-5</v>
      </c>
      <c r="AZ96" s="19"/>
      <c r="BA96" s="19"/>
      <c r="BB96" s="19"/>
      <c r="BC96" s="19"/>
      <c r="BD96" s="19"/>
    </row>
    <row r="97" spans="2:56" ht="18" customHeight="1">
      <c r="B97" s="280" t="s">
        <v>565</v>
      </c>
      <c r="AS97" s="10" t="s">
        <v>563</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427</v>
      </c>
      <c r="AM98" s="86">
        <f t="shared" ref="AM98:AR98" si="27">SUM(AM80:AM82)</f>
        <v>110</v>
      </c>
      <c r="AN98" s="86">
        <f t="shared" si="27"/>
        <v>235</v>
      </c>
      <c r="AO98" s="86">
        <f t="shared" si="27"/>
        <v>155</v>
      </c>
      <c r="AP98" s="86">
        <f t="shared" si="27"/>
        <v>40</v>
      </c>
      <c r="AQ98" s="86">
        <f t="shared" si="27"/>
        <v>15</v>
      </c>
      <c r="AR98" s="86">
        <f t="shared" si="27"/>
        <v>690</v>
      </c>
      <c r="AS98" s="86">
        <f>AT98-SUM(AM98:AR98)</f>
        <v>50</v>
      </c>
      <c r="AT98" s="86">
        <f>SUM(AT80:AT82)</f>
        <v>1295</v>
      </c>
      <c r="AZ98" s="19"/>
      <c r="BA98" s="19"/>
      <c r="BB98" s="19"/>
      <c r="BC98" s="19"/>
      <c r="BD98" s="19"/>
    </row>
    <row r="99" spans="2:56" ht="18" customHeight="1">
      <c r="B99" s="280"/>
      <c r="C99" s="280"/>
      <c r="D99" s="280"/>
      <c r="E99" s="280"/>
      <c r="F99" s="280"/>
      <c r="G99" s="280"/>
      <c r="H99" s="280"/>
      <c r="I99" s="280"/>
      <c r="AA99" s="162" t="s">
        <v>161</v>
      </c>
      <c r="AB99" s="162"/>
      <c r="AC99" s="162"/>
      <c r="AD99" s="162"/>
      <c r="AE99" s="162"/>
      <c r="AF99" s="162"/>
      <c r="AG99" s="162"/>
      <c r="AH99" s="162"/>
      <c r="AI99" s="162"/>
      <c r="AJ99" s="162"/>
      <c r="AL99" s="60" t="s">
        <v>458</v>
      </c>
      <c r="AM99" s="86">
        <f t="shared" ref="AM99:AR99" si="28">SUM(AM83:AM85)</f>
        <v>285</v>
      </c>
      <c r="AN99" s="86">
        <f t="shared" si="28"/>
        <v>30</v>
      </c>
      <c r="AO99" s="86">
        <f t="shared" si="28"/>
        <v>140</v>
      </c>
      <c r="AP99" s="86">
        <f t="shared" si="28"/>
        <v>65</v>
      </c>
      <c r="AQ99" s="86">
        <f t="shared" si="28"/>
        <v>0</v>
      </c>
      <c r="AR99" s="86">
        <f t="shared" si="28"/>
        <v>335</v>
      </c>
      <c r="AS99" s="86">
        <f t="shared" ref="AS99:AS102" si="29">AT99-SUM(AM99:AR99)</f>
        <v>110</v>
      </c>
      <c r="AT99" s="86">
        <f>SUM(AT83:AT85)</f>
        <v>965</v>
      </c>
      <c r="AZ99" s="19"/>
      <c r="BA99" s="19"/>
      <c r="BB99" s="19"/>
      <c r="BC99" s="19"/>
      <c r="BD99" s="19"/>
    </row>
    <row r="100" spans="2:56" ht="18" customHeight="1">
      <c r="B100" s="342" t="str">
        <f>"Chart 14a. "&amp;City_label&amp;" distribution of households by income and race or ethnicity, 2019"</f>
        <v>Chart 14a. Des Moines distribution of households by income and race or ethnicity, 2019</v>
      </c>
      <c r="C100" s="342"/>
      <c r="D100" s="342"/>
      <c r="E100" s="342"/>
      <c r="F100" s="342"/>
      <c r="G100" s="342"/>
      <c r="H100" s="342"/>
      <c r="I100" s="342"/>
      <c r="J100" s="342"/>
      <c r="AA100" s="7"/>
      <c r="AB100" s="7" t="s">
        <v>187</v>
      </c>
      <c r="AC100" s="7" t="s">
        <v>146</v>
      </c>
      <c r="AD100" s="7" t="s">
        <v>140</v>
      </c>
      <c r="AE100" s="7" t="s">
        <v>158</v>
      </c>
      <c r="AF100" s="7" t="s">
        <v>188</v>
      </c>
      <c r="AG100" s="7" t="s">
        <v>137</v>
      </c>
      <c r="AH100" s="114" t="s">
        <v>485</v>
      </c>
      <c r="AI100" s="7"/>
      <c r="AJ100" s="7"/>
      <c r="AL100" s="60" t="s">
        <v>486</v>
      </c>
      <c r="AM100" s="86">
        <f t="shared" ref="AM100:AR100" si="30">SUM(AM86:AM88)</f>
        <v>285</v>
      </c>
      <c r="AN100" s="86">
        <f t="shared" si="30"/>
        <v>125</v>
      </c>
      <c r="AO100" s="86">
        <f t="shared" si="30"/>
        <v>60</v>
      </c>
      <c r="AP100" s="86">
        <f t="shared" si="30"/>
        <v>35</v>
      </c>
      <c r="AQ100" s="86">
        <f t="shared" si="30"/>
        <v>0</v>
      </c>
      <c r="AR100" s="86">
        <f t="shared" si="30"/>
        <v>555</v>
      </c>
      <c r="AS100" s="86">
        <f t="shared" si="29"/>
        <v>60</v>
      </c>
      <c r="AT100" s="86">
        <f>SUM(AT86:AT88)</f>
        <v>1120</v>
      </c>
      <c r="AZ100" s="19"/>
      <c r="BA100" s="19"/>
      <c r="BB100" s="19"/>
      <c r="BC100" s="19"/>
      <c r="BD100" s="19"/>
    </row>
    <row r="101" spans="2:56" ht="18" customHeight="1">
      <c r="B101" s="342"/>
      <c r="C101" s="342"/>
      <c r="D101" s="342"/>
      <c r="E101" s="342"/>
      <c r="F101" s="342"/>
      <c r="G101" s="342"/>
      <c r="H101" s="342"/>
      <c r="I101" s="342"/>
      <c r="J101" s="342"/>
      <c r="AA101" s="60" t="s">
        <v>427</v>
      </c>
      <c r="AB101" s="147">
        <f>SUM(AF51,AF89)</f>
        <v>0</v>
      </c>
      <c r="AC101" s="147">
        <f>SUM(AD51,AD89)</f>
        <v>315</v>
      </c>
      <c r="AD101" s="147">
        <f>SUM(AC51,AC89)</f>
        <v>300</v>
      </c>
      <c r="AE101" s="147">
        <f>SUM(AB51,AB89)</f>
        <v>130</v>
      </c>
      <c r="AF101" s="147">
        <f>SUM(AE51,AE89)</f>
        <v>0</v>
      </c>
      <c r="AG101" s="147">
        <f>SUM(AG51,AG89)</f>
        <v>915</v>
      </c>
      <c r="AH101" s="244">
        <f t="shared" ref="AH101:AH105" si="31">AI101-SUM(AB101:AG101)</f>
        <v>75</v>
      </c>
      <c r="AI101" s="147">
        <f t="shared" ref="AI101:AI106" si="32">SUM(AI51,AI89)</f>
        <v>1735</v>
      </c>
      <c r="AJ101" s="86"/>
      <c r="AL101" s="60" t="s">
        <v>511</v>
      </c>
      <c r="AM101" s="86">
        <f t="shared" ref="AM101:AR101" si="33">SUM(AM89:AM91)</f>
        <v>140</v>
      </c>
      <c r="AN101" s="86">
        <f t="shared" si="33"/>
        <v>0</v>
      </c>
      <c r="AO101" s="86">
        <f t="shared" si="33"/>
        <v>20</v>
      </c>
      <c r="AP101" s="86">
        <f t="shared" si="33"/>
        <v>0</v>
      </c>
      <c r="AQ101" s="86">
        <f t="shared" si="33"/>
        <v>10</v>
      </c>
      <c r="AR101" s="86">
        <f t="shared" si="33"/>
        <v>255</v>
      </c>
      <c r="AS101" s="86">
        <f t="shared" si="29"/>
        <v>70</v>
      </c>
      <c r="AT101" s="86">
        <f>SUM(AT89:AT91)</f>
        <v>495</v>
      </c>
      <c r="AZ101" s="19"/>
      <c r="BA101" s="19"/>
      <c r="BB101" s="19"/>
      <c r="BC101" s="19"/>
      <c r="BD101" s="19"/>
    </row>
    <row r="102" spans="2:56" ht="18" customHeight="1">
      <c r="AA102" s="60" t="s">
        <v>458</v>
      </c>
      <c r="AB102" s="147">
        <f t="shared" ref="AB102:AB105" si="34">SUM(AF52,AF90)</f>
        <v>0</v>
      </c>
      <c r="AC102" s="147">
        <f t="shared" ref="AC102:AC105" si="35">SUM(AD52,AD90)</f>
        <v>175</v>
      </c>
      <c r="AD102" s="147">
        <f t="shared" ref="AD102:AD105" si="36">SUM(AC52,AC90)</f>
        <v>170</v>
      </c>
      <c r="AE102" s="147">
        <f t="shared" ref="AE102:AE105" si="37">SUM(AB52,AB90)</f>
        <v>435</v>
      </c>
      <c r="AF102" s="147">
        <f t="shared" ref="AF102:AF105" si="38">SUM(AE52,AE90)</f>
        <v>35</v>
      </c>
      <c r="AG102" s="147">
        <f t="shared" ref="AG102:AG105" si="39">SUM(AG52,AG90)</f>
        <v>1275</v>
      </c>
      <c r="AH102" s="244">
        <f t="shared" si="31"/>
        <v>70</v>
      </c>
      <c r="AI102" s="147">
        <f t="shared" si="32"/>
        <v>2160</v>
      </c>
      <c r="AJ102" s="86"/>
      <c r="AL102" s="60" t="s">
        <v>537</v>
      </c>
      <c r="AM102" s="86">
        <f t="shared" ref="AM102:AR102" si="40">SUM(AM92:AM94)</f>
        <v>180</v>
      </c>
      <c r="AN102" s="86">
        <f t="shared" si="40"/>
        <v>40</v>
      </c>
      <c r="AO102" s="86">
        <f t="shared" si="40"/>
        <v>95</v>
      </c>
      <c r="AP102" s="86">
        <f t="shared" si="40"/>
        <v>0</v>
      </c>
      <c r="AQ102" s="86">
        <f t="shared" si="40"/>
        <v>0</v>
      </c>
      <c r="AR102" s="86">
        <f t="shared" si="40"/>
        <v>525</v>
      </c>
      <c r="AS102" s="86">
        <f t="shared" si="29"/>
        <v>20</v>
      </c>
      <c r="AT102" s="86">
        <f>SUM(AT92:AT94)</f>
        <v>860</v>
      </c>
      <c r="AZ102" s="19"/>
      <c r="BA102" s="19"/>
      <c r="BB102" s="19"/>
      <c r="BC102" s="19"/>
      <c r="BD102" s="19"/>
    </row>
    <row r="103" spans="2:56" ht="18" customHeight="1">
      <c r="AA103" s="60" t="s">
        <v>486</v>
      </c>
      <c r="AB103" s="147">
        <f t="shared" si="34"/>
        <v>59</v>
      </c>
      <c r="AC103" s="147">
        <f t="shared" si="35"/>
        <v>35</v>
      </c>
      <c r="AD103" s="147">
        <f t="shared" si="36"/>
        <v>145</v>
      </c>
      <c r="AE103" s="147">
        <f t="shared" si="37"/>
        <v>425</v>
      </c>
      <c r="AF103" s="147">
        <f t="shared" si="38"/>
        <v>25</v>
      </c>
      <c r="AG103" s="147">
        <f t="shared" si="39"/>
        <v>1425</v>
      </c>
      <c r="AH103" s="244">
        <f t="shared" si="31"/>
        <v>191</v>
      </c>
      <c r="AI103" s="147">
        <f t="shared" si="32"/>
        <v>2305</v>
      </c>
      <c r="AJ103" s="86"/>
      <c r="AL103" s="163" t="s">
        <v>566</v>
      </c>
      <c r="AM103" s="128">
        <f t="shared" ref="AM103:AT103" si="41">SUM(AM98:AM102)</f>
        <v>1000</v>
      </c>
      <c r="AN103" s="128">
        <f t="shared" si="41"/>
        <v>430</v>
      </c>
      <c r="AO103" s="128">
        <f t="shared" si="41"/>
        <v>470</v>
      </c>
      <c r="AP103" s="128">
        <f t="shared" si="41"/>
        <v>140</v>
      </c>
      <c r="AQ103" s="128">
        <f t="shared" si="41"/>
        <v>25</v>
      </c>
      <c r="AR103" s="128">
        <f t="shared" si="41"/>
        <v>2360</v>
      </c>
      <c r="AS103" s="128">
        <f t="shared" si="41"/>
        <v>310</v>
      </c>
      <c r="AT103" s="128">
        <f t="shared" si="41"/>
        <v>4735</v>
      </c>
      <c r="AU103" s="86">
        <f>(SUM(AM103:AS103))-AT103</f>
        <v>0</v>
      </c>
      <c r="AZ103" s="19"/>
      <c r="BA103" s="19"/>
      <c r="BB103" s="19"/>
      <c r="BC103" s="19"/>
      <c r="BD103" s="19"/>
    </row>
    <row r="104" spans="2:56" ht="18" customHeight="1">
      <c r="Z104" s="90"/>
      <c r="AA104" s="60" t="s">
        <v>511</v>
      </c>
      <c r="AB104" s="147">
        <f t="shared" si="34"/>
        <v>0</v>
      </c>
      <c r="AC104" s="147">
        <f t="shared" si="35"/>
        <v>90</v>
      </c>
      <c r="AD104" s="147">
        <f t="shared" si="36"/>
        <v>50</v>
      </c>
      <c r="AE104" s="147">
        <f t="shared" si="37"/>
        <v>120</v>
      </c>
      <c r="AF104" s="147">
        <f t="shared" si="38"/>
        <v>115</v>
      </c>
      <c r="AG104" s="147">
        <f t="shared" si="39"/>
        <v>925</v>
      </c>
      <c r="AH104" s="244">
        <f t="shared" si="31"/>
        <v>80</v>
      </c>
      <c r="AI104" s="147">
        <f t="shared" si="32"/>
        <v>1380</v>
      </c>
      <c r="AJ104" s="86"/>
      <c r="AL104" s="169"/>
      <c r="AZ104" s="19"/>
      <c r="BA104" s="19"/>
      <c r="BB104" s="19"/>
      <c r="BC104" s="19"/>
    </row>
    <row r="105" spans="2:56" ht="18" customHeight="1">
      <c r="Z105" s="90"/>
      <c r="AA105" s="60" t="s">
        <v>537</v>
      </c>
      <c r="AB105" s="147">
        <f t="shared" si="34"/>
        <v>0</v>
      </c>
      <c r="AC105" s="147">
        <f t="shared" si="35"/>
        <v>455</v>
      </c>
      <c r="AD105" s="147">
        <f t="shared" si="36"/>
        <v>185</v>
      </c>
      <c r="AE105" s="147">
        <f t="shared" si="37"/>
        <v>480</v>
      </c>
      <c r="AF105" s="147">
        <f t="shared" si="38"/>
        <v>29</v>
      </c>
      <c r="AG105" s="147">
        <f t="shared" si="39"/>
        <v>3165</v>
      </c>
      <c r="AH105" s="244">
        <f t="shared" si="31"/>
        <v>226</v>
      </c>
      <c r="AI105" s="147">
        <f t="shared" si="32"/>
        <v>4540</v>
      </c>
      <c r="AJ105" s="86"/>
      <c r="AZ105" s="19"/>
      <c r="BA105" s="19"/>
      <c r="BB105" s="19"/>
      <c r="BC105" s="19"/>
    </row>
    <row r="106" spans="2:56" ht="18" customHeight="1">
      <c r="Z106" s="90"/>
      <c r="AA106" s="127" t="s">
        <v>280</v>
      </c>
      <c r="AB106" s="177">
        <f>SUM(AF56,AF94)</f>
        <v>59</v>
      </c>
      <c r="AC106" s="177">
        <f>SUM(AD56,AD94)</f>
        <v>1070</v>
      </c>
      <c r="AD106" s="177">
        <f>SUM(AC56,AC94)</f>
        <v>850</v>
      </c>
      <c r="AE106" s="177">
        <f>SUM(AB56,AB94)</f>
        <v>1590</v>
      </c>
      <c r="AF106" s="177">
        <f>SUM(AE56,AE94)</f>
        <v>204</v>
      </c>
      <c r="AG106" s="177">
        <f>SUM(AG56,AG94)</f>
        <v>7705</v>
      </c>
      <c r="AH106" s="114">
        <f>SUM(AH101:AH105)</f>
        <v>642</v>
      </c>
      <c r="AI106" s="177">
        <f t="shared" si="32"/>
        <v>12120</v>
      </c>
      <c r="AJ106" s="86"/>
      <c r="AL106" s="7"/>
      <c r="AM106" s="7"/>
      <c r="AN106" s="7"/>
      <c r="AO106" s="7"/>
      <c r="AP106" s="7"/>
      <c r="AQ106" s="7"/>
      <c r="AR106" s="7"/>
      <c r="AS106" s="7"/>
      <c r="AT106" s="7"/>
      <c r="AU106" s="7"/>
      <c r="AV106" s="7"/>
    </row>
    <row r="107" spans="2:56" ht="18" customHeight="1">
      <c r="Z107" s="90"/>
      <c r="AA107" s="175" t="s">
        <v>692</v>
      </c>
      <c r="AI107" s="174">
        <v>12115</v>
      </c>
      <c r="AL107" s="162" t="s">
        <v>161</v>
      </c>
      <c r="AM107" s="162"/>
      <c r="AN107" s="162"/>
      <c r="AO107" s="162"/>
      <c r="AP107" s="162"/>
      <c r="AQ107" s="162"/>
      <c r="AR107" s="162"/>
      <c r="AS107" s="162"/>
      <c r="AT107" s="162"/>
      <c r="AU107" s="162"/>
    </row>
    <row r="108" spans="2:56" ht="18" customHeight="1">
      <c r="Z108" s="90"/>
      <c r="AI108" s="88"/>
      <c r="AL108" s="7"/>
      <c r="AM108" s="11" t="s">
        <v>146</v>
      </c>
      <c r="AN108" s="11" t="s">
        <v>140</v>
      </c>
      <c r="AO108" s="11" t="s">
        <v>158</v>
      </c>
      <c r="AP108" s="11" t="s">
        <v>188</v>
      </c>
      <c r="AQ108" s="11" t="s">
        <v>187</v>
      </c>
      <c r="AR108" s="11" t="s">
        <v>137</v>
      </c>
      <c r="AS108" s="225" t="s">
        <v>563</v>
      </c>
      <c r="AT108" s="11" t="s">
        <v>150</v>
      </c>
    </row>
    <row r="109" spans="2:56" ht="20.25" customHeight="1">
      <c r="Z109" s="90"/>
      <c r="AA109" s="7"/>
      <c r="AB109" s="11" t="s">
        <v>146</v>
      </c>
      <c r="AC109" s="11" t="s">
        <v>140</v>
      </c>
      <c r="AD109" s="11" t="s">
        <v>158</v>
      </c>
      <c r="AE109" s="7" t="s">
        <v>188</v>
      </c>
      <c r="AF109" s="11" t="s">
        <v>137</v>
      </c>
      <c r="AG109" s="144" t="s">
        <v>190</v>
      </c>
      <c r="AH109" s="144"/>
      <c r="AL109" s="146" t="s">
        <v>564</v>
      </c>
      <c r="AM109" s="147">
        <f t="shared" ref="AM109:AM114" si="42">SUM(AO51,AO98)</f>
        <v>255</v>
      </c>
      <c r="AN109" s="147">
        <f t="shared" ref="AN109:AN114" si="43">SUM(AN51,AN98)</f>
        <v>239</v>
      </c>
      <c r="AO109" s="147">
        <f t="shared" ref="AO109:AO114" si="44">SUM(AM51,AM98)</f>
        <v>160</v>
      </c>
      <c r="AP109" s="147">
        <f t="shared" ref="AP109:AT114" si="45">SUM(AP51,AP98)</f>
        <v>40</v>
      </c>
      <c r="AQ109" s="147">
        <f t="shared" si="45"/>
        <v>15</v>
      </c>
      <c r="AR109" s="147">
        <f t="shared" si="45"/>
        <v>960</v>
      </c>
      <c r="AS109" s="245">
        <f t="shared" si="45"/>
        <v>50</v>
      </c>
      <c r="AT109" s="147">
        <f t="shared" si="45"/>
        <v>1725</v>
      </c>
    </row>
    <row r="110" spans="2:56" ht="18" customHeight="1">
      <c r="AA110" s="60" t="s">
        <v>427</v>
      </c>
      <c r="AB110" s="135">
        <f>IFERROR(AC101/AC$106,"0"%)</f>
        <v>0.29439252336448596</v>
      </c>
      <c r="AC110" s="135">
        <f>IFERROR(AD101/AD$106,"0"%)</f>
        <v>0.35294117647058826</v>
      </c>
      <c r="AD110" s="135">
        <f>IFERROR(AE101/AE$106, "0"%)</f>
        <v>8.1761006289308172E-2</v>
      </c>
      <c r="AE110" s="135">
        <f>IFERROR(AF101/AF$106, "0"%)</f>
        <v>0</v>
      </c>
      <c r="AF110" s="135">
        <f>IFERROR(AG101/AG$106, "0"%)</f>
        <v>0.11875405580791694</v>
      </c>
      <c r="AG110" s="135">
        <f>IFERROR(AI101/AI$106,"0"%)</f>
        <v>0.14315181518151815</v>
      </c>
      <c r="AH110" s="135"/>
      <c r="AL110" s="60" t="s">
        <v>458</v>
      </c>
      <c r="AM110" s="147">
        <f t="shared" si="42"/>
        <v>180</v>
      </c>
      <c r="AN110" s="147">
        <f t="shared" si="43"/>
        <v>30</v>
      </c>
      <c r="AO110" s="147">
        <f t="shared" si="44"/>
        <v>385</v>
      </c>
      <c r="AP110" s="147">
        <f t="shared" si="45"/>
        <v>65</v>
      </c>
      <c r="AQ110" s="147">
        <f t="shared" si="45"/>
        <v>10</v>
      </c>
      <c r="AR110" s="147">
        <f t="shared" si="45"/>
        <v>890</v>
      </c>
      <c r="AS110" s="245">
        <f t="shared" si="45"/>
        <v>110</v>
      </c>
      <c r="AT110" s="147">
        <f t="shared" si="45"/>
        <v>1675</v>
      </c>
    </row>
    <row r="111" spans="2:56" ht="18" customHeight="1">
      <c r="AA111" s="60" t="s">
        <v>458</v>
      </c>
      <c r="AB111" s="135">
        <f t="shared" ref="AB111:AC114" si="46">IFERROR(AC102/AC$106,"0"%)</f>
        <v>0.16355140186915887</v>
      </c>
      <c r="AC111" s="135">
        <f t="shared" si="46"/>
        <v>0.2</v>
      </c>
      <c r="AD111" s="135">
        <f t="shared" ref="AD111:AF114" si="47">IFERROR(AE102/AE$106, "0"%)</f>
        <v>0.27358490566037735</v>
      </c>
      <c r="AE111" s="135">
        <f t="shared" si="47"/>
        <v>0.17156862745098039</v>
      </c>
      <c r="AF111" s="135">
        <f t="shared" si="47"/>
        <v>0.16547696301103179</v>
      </c>
      <c r="AG111" s="135">
        <f t="shared" ref="AG111:AG114" si="48">IFERROR(AI102/AI$106,"0"%)</f>
        <v>0.17821782178217821</v>
      </c>
      <c r="AH111" s="135"/>
      <c r="AL111" s="60" t="s">
        <v>486</v>
      </c>
      <c r="AM111" s="147">
        <f t="shared" si="42"/>
        <v>124</v>
      </c>
      <c r="AN111" s="147">
        <f t="shared" si="43"/>
        <v>245</v>
      </c>
      <c r="AO111" s="147">
        <f t="shared" si="44"/>
        <v>370</v>
      </c>
      <c r="AP111" s="147">
        <f t="shared" si="45"/>
        <v>35</v>
      </c>
      <c r="AQ111" s="147">
        <f t="shared" si="45"/>
        <v>4</v>
      </c>
      <c r="AR111" s="147">
        <f t="shared" si="45"/>
        <v>1185</v>
      </c>
      <c r="AS111" s="245">
        <f t="shared" si="45"/>
        <v>80</v>
      </c>
      <c r="AT111" s="147">
        <f t="shared" si="45"/>
        <v>2045</v>
      </c>
    </row>
    <row r="112" spans="2:56" ht="18" customHeight="1">
      <c r="AA112" s="60" t="s">
        <v>486</v>
      </c>
      <c r="AB112" s="135">
        <f t="shared" si="46"/>
        <v>3.2710280373831772E-2</v>
      </c>
      <c r="AC112" s="135">
        <f t="shared" si="46"/>
        <v>0.17058823529411765</v>
      </c>
      <c r="AD112" s="135">
        <f t="shared" si="47"/>
        <v>0.26729559748427673</v>
      </c>
      <c r="AE112" s="135">
        <f t="shared" si="47"/>
        <v>0.12254901960784313</v>
      </c>
      <c r="AF112" s="135">
        <f t="shared" si="47"/>
        <v>0.18494484101232966</v>
      </c>
      <c r="AG112" s="135">
        <f t="shared" si="48"/>
        <v>0.19018151815181519</v>
      </c>
      <c r="AH112" s="135"/>
      <c r="AL112" s="60" t="s">
        <v>511</v>
      </c>
      <c r="AM112" s="147">
        <f t="shared" si="42"/>
        <v>70</v>
      </c>
      <c r="AN112" s="147">
        <f t="shared" si="43"/>
        <v>80</v>
      </c>
      <c r="AO112" s="147">
        <f t="shared" si="44"/>
        <v>190</v>
      </c>
      <c r="AP112" s="147">
        <f t="shared" si="45"/>
        <v>15</v>
      </c>
      <c r="AQ112" s="147">
        <f t="shared" si="45"/>
        <v>10</v>
      </c>
      <c r="AR112" s="147">
        <f t="shared" si="45"/>
        <v>985</v>
      </c>
      <c r="AS112" s="245">
        <f t="shared" si="45"/>
        <v>70</v>
      </c>
      <c r="AT112" s="147">
        <f t="shared" si="45"/>
        <v>1420</v>
      </c>
    </row>
    <row r="113" spans="2:48" ht="18" customHeight="1">
      <c r="AA113" s="60" t="s">
        <v>511</v>
      </c>
      <c r="AB113" s="135">
        <f t="shared" si="46"/>
        <v>8.4112149532710276E-2</v>
      </c>
      <c r="AC113" s="135">
        <f t="shared" si="46"/>
        <v>5.8823529411764705E-2</v>
      </c>
      <c r="AD113" s="135">
        <f t="shared" si="47"/>
        <v>7.5471698113207544E-2</v>
      </c>
      <c r="AE113" s="135">
        <f t="shared" si="47"/>
        <v>0.56372549019607843</v>
      </c>
      <c r="AF113" s="135">
        <f t="shared" si="47"/>
        <v>0.12005191434133679</v>
      </c>
      <c r="AG113" s="135">
        <f t="shared" si="48"/>
        <v>0.11386138613861387</v>
      </c>
      <c r="AH113" s="135"/>
      <c r="AL113" s="60" t="s">
        <v>537</v>
      </c>
      <c r="AM113" s="147">
        <f t="shared" si="42"/>
        <v>355</v>
      </c>
      <c r="AN113" s="147">
        <f t="shared" si="43"/>
        <v>150</v>
      </c>
      <c r="AO113" s="147">
        <f t="shared" si="44"/>
        <v>330</v>
      </c>
      <c r="AP113" s="147">
        <f t="shared" si="45"/>
        <v>4</v>
      </c>
      <c r="AQ113" s="147">
        <f t="shared" si="45"/>
        <v>35</v>
      </c>
      <c r="AR113" s="147">
        <f t="shared" si="45"/>
        <v>3515</v>
      </c>
      <c r="AS113" s="245">
        <f t="shared" si="45"/>
        <v>105</v>
      </c>
      <c r="AT113" s="147">
        <f t="shared" si="45"/>
        <v>4495</v>
      </c>
    </row>
    <row r="114" spans="2:48" ht="18" customHeight="1">
      <c r="AA114" s="60" t="s">
        <v>537</v>
      </c>
      <c r="AB114" s="135">
        <f t="shared" si="46"/>
        <v>0.42523364485981308</v>
      </c>
      <c r="AC114" s="135">
        <f t="shared" si="46"/>
        <v>0.21764705882352942</v>
      </c>
      <c r="AD114" s="135">
        <f t="shared" si="47"/>
        <v>0.30188679245283018</v>
      </c>
      <c r="AE114" s="135">
        <f t="shared" si="47"/>
        <v>0.14215686274509803</v>
      </c>
      <c r="AF114" s="135">
        <f t="shared" si="47"/>
        <v>0.41077222582738482</v>
      </c>
      <c r="AG114" s="135">
        <f t="shared" si="48"/>
        <v>0.37458745874587457</v>
      </c>
      <c r="AH114" s="135"/>
      <c r="AL114" s="127" t="s">
        <v>280</v>
      </c>
      <c r="AM114" s="177">
        <f t="shared" si="42"/>
        <v>984</v>
      </c>
      <c r="AN114" s="177">
        <f t="shared" si="43"/>
        <v>744</v>
      </c>
      <c r="AO114" s="177">
        <f t="shared" si="44"/>
        <v>1435</v>
      </c>
      <c r="AP114" s="177">
        <f t="shared" si="45"/>
        <v>159</v>
      </c>
      <c r="AQ114" s="177">
        <f t="shared" si="45"/>
        <v>74</v>
      </c>
      <c r="AR114" s="177">
        <f t="shared" si="45"/>
        <v>7535</v>
      </c>
      <c r="AS114" s="245">
        <f t="shared" si="45"/>
        <v>415</v>
      </c>
      <c r="AT114" s="177">
        <f t="shared" si="45"/>
        <v>11360</v>
      </c>
    </row>
    <row r="115" spans="2:48" ht="13.9" customHeight="1">
      <c r="B115" s="336" t="s">
        <v>565</v>
      </c>
      <c r="C115" s="336"/>
      <c r="D115" s="336"/>
      <c r="E115" s="336"/>
      <c r="F115" s="336"/>
      <c r="G115" s="336"/>
      <c r="H115" s="336"/>
      <c r="I115" s="336"/>
      <c r="AI115" s="88"/>
      <c r="AL115" s="169" t="s">
        <v>693</v>
      </c>
      <c r="AS115" s="7"/>
      <c r="AT115" s="1">
        <v>11345</v>
      </c>
    </row>
    <row r="116" spans="2:48" ht="13.9" customHeight="1">
      <c r="B116" s="336"/>
      <c r="C116" s="336"/>
      <c r="D116" s="336"/>
      <c r="E116" s="336"/>
      <c r="F116" s="336"/>
      <c r="G116" s="336"/>
      <c r="H116" s="336"/>
      <c r="I116" s="336"/>
      <c r="AI116" s="88"/>
      <c r="AS116" s="88"/>
    </row>
    <row r="117" spans="2:48" ht="13.9" customHeight="1">
      <c r="AI117" s="88"/>
      <c r="AL117" s="7"/>
      <c r="AM117" s="11" t="s">
        <v>146</v>
      </c>
      <c r="AN117" s="11" t="s">
        <v>140</v>
      </c>
      <c r="AO117" s="11" t="s">
        <v>158</v>
      </c>
      <c r="AP117" s="11" t="s">
        <v>152</v>
      </c>
      <c r="AQ117" s="11" t="s">
        <v>137</v>
      </c>
      <c r="AR117" s="144" t="s">
        <v>190</v>
      </c>
    </row>
    <row r="118" spans="2:48" ht="13.9" customHeight="1">
      <c r="AA118" s="171" t="s">
        <v>694</v>
      </c>
      <c r="AI118" s="88"/>
      <c r="AL118" s="60" t="s">
        <v>564</v>
      </c>
      <c r="AM118" s="135">
        <f t="shared" ref="AM118:AO122" si="49">AM109/AM$114</f>
        <v>0.25914634146341464</v>
      </c>
      <c r="AN118" s="135">
        <f t="shared" si="49"/>
        <v>0.32123655913978494</v>
      </c>
      <c r="AO118" s="135">
        <f t="shared" si="49"/>
        <v>0.11149825783972125</v>
      </c>
      <c r="AP118" s="135">
        <f>SUM(AP109:AQ109:AS109)/SUM(AP$114:AQ$114:AS$114)</f>
        <v>0.13014786753024563</v>
      </c>
      <c r="AQ118" s="135">
        <f>AR109/AR$114</f>
        <v>0.12740544127405443</v>
      </c>
      <c r="AR118" s="135">
        <f>AT109/AT$114</f>
        <v>0.15184859154929578</v>
      </c>
    </row>
    <row r="119" spans="2:48" ht="21" customHeight="1">
      <c r="B119" s="359" t="str">
        <f>"Table 7. "&amp;City_label&amp;" five year change in households by income and race, 2014 - 2019"</f>
        <v>Table 7. Des Moines five year change in households by income and race, 2014 - 2019</v>
      </c>
      <c r="C119" s="359"/>
      <c r="D119" s="359"/>
      <c r="E119" s="359"/>
      <c r="F119" s="359"/>
      <c r="G119" s="359"/>
      <c r="H119" s="359"/>
      <c r="AI119" s="88"/>
      <c r="AL119" s="60" t="s">
        <v>458</v>
      </c>
      <c r="AM119" s="135">
        <f t="shared" si="49"/>
        <v>0.18292682926829268</v>
      </c>
      <c r="AN119" s="135">
        <f t="shared" si="49"/>
        <v>4.0322580645161289E-2</v>
      </c>
      <c r="AO119" s="135">
        <f t="shared" si="49"/>
        <v>0.26829268292682928</v>
      </c>
      <c r="AP119" s="135">
        <f>SUM(AP110:AQ110:AS110)/SUM(AP$114:AQ$114:AS$114)</f>
        <v>0.13136991323475497</v>
      </c>
      <c r="AQ119" s="135">
        <f>AR110/AR$114</f>
        <v>0.11811546118115461</v>
      </c>
      <c r="AR119" s="135">
        <f>AT110/AT$114</f>
        <v>0.14744718309859156</v>
      </c>
    </row>
    <row r="120" spans="2:48" ht="21" customHeight="1">
      <c r="B120" s="359"/>
      <c r="C120" s="359"/>
      <c r="D120" s="359"/>
      <c r="E120" s="359"/>
      <c r="F120" s="359"/>
      <c r="G120" s="359"/>
      <c r="H120" s="359"/>
      <c r="AB120" s="7" t="s">
        <v>189</v>
      </c>
      <c r="AC120" s="7" t="s">
        <v>695</v>
      </c>
      <c r="AD120" s="7" t="s">
        <v>137</v>
      </c>
      <c r="AE120" s="7"/>
      <c r="AF120" s="7" t="s">
        <v>189</v>
      </c>
      <c r="AG120" s="7" t="s">
        <v>695</v>
      </c>
      <c r="AH120" s="7" t="s">
        <v>137</v>
      </c>
      <c r="AL120" s="60" t="s">
        <v>486</v>
      </c>
      <c r="AM120" s="135">
        <f t="shared" si="49"/>
        <v>0.12601626016260162</v>
      </c>
      <c r="AN120" s="135">
        <f t="shared" si="49"/>
        <v>0.32930107526881719</v>
      </c>
      <c r="AO120" s="135">
        <f t="shared" si="49"/>
        <v>0.25783972125435539</v>
      </c>
      <c r="AP120" s="135">
        <f>SUM(AP111:AQ111:AS111)/SUM(AP$114:AQ$114:AS$114)</f>
        <v>0.15935475986801906</v>
      </c>
      <c r="AQ120" s="135">
        <f>AR111/AR$114</f>
        <v>0.15726609157266092</v>
      </c>
      <c r="AR120" s="135">
        <f>AT111/AT$114</f>
        <v>0.18001760563380281</v>
      </c>
    </row>
    <row r="121" spans="2:48" ht="13.9" customHeight="1" thickBot="1">
      <c r="AA121" s="60" t="s">
        <v>564</v>
      </c>
      <c r="AB121" s="86">
        <f>AE101</f>
        <v>130</v>
      </c>
      <c r="AC121" s="86">
        <f>SUM(AB101:AD101,AF101,AH101)</f>
        <v>690</v>
      </c>
      <c r="AD121" s="86">
        <f>AG101</f>
        <v>915</v>
      </c>
      <c r="AF121" s="135">
        <f>AB121/$AB$126</f>
        <v>8.1761006289308172E-2</v>
      </c>
      <c r="AG121" s="135">
        <f>AC121/$AC$126</f>
        <v>0.24424778761061947</v>
      </c>
      <c r="AH121" s="135">
        <f>AD121/$AD$126</f>
        <v>0.11875405580791694</v>
      </c>
      <c r="AL121" s="60" t="s">
        <v>511</v>
      </c>
      <c r="AM121" s="135">
        <f t="shared" si="49"/>
        <v>7.113821138211382E-2</v>
      </c>
      <c r="AN121" s="135">
        <f t="shared" si="49"/>
        <v>0.10752688172043011</v>
      </c>
      <c r="AO121" s="135">
        <f t="shared" si="49"/>
        <v>0.13240418118466898</v>
      </c>
      <c r="AP121" s="135">
        <f>SUM(AP112:AQ112:AS112)/SUM(AP$114:AQ$114:AS$114)</f>
        <v>0.13198093608700964</v>
      </c>
      <c r="AQ121" s="135">
        <f>AR112/AR$114</f>
        <v>0.13072329130723293</v>
      </c>
      <c r="AR121" s="135">
        <f>AT112/AT$114</f>
        <v>0.125</v>
      </c>
      <c r="AV121" s="7"/>
    </row>
    <row r="122" spans="2:48" ht="19.5" customHeight="1">
      <c r="B122" s="356"/>
      <c r="C122" s="349" t="s">
        <v>413</v>
      </c>
      <c r="D122" s="349" t="s">
        <v>696</v>
      </c>
      <c r="E122" s="349" t="s">
        <v>697</v>
      </c>
      <c r="F122" s="349" t="s">
        <v>698</v>
      </c>
      <c r="G122" s="349" t="s">
        <v>699</v>
      </c>
      <c r="H122" s="349" t="s">
        <v>190</v>
      </c>
      <c r="AA122" s="60" t="s">
        <v>458</v>
      </c>
      <c r="AB122" s="86">
        <f>AE102</f>
        <v>435</v>
      </c>
      <c r="AC122" s="86">
        <f t="shared" ref="AC122:AC125" si="50">SUM(AB102:AD102,AF102,AH102)</f>
        <v>450</v>
      </c>
      <c r="AD122" s="86">
        <f>AG102</f>
        <v>1275</v>
      </c>
      <c r="AF122" s="135">
        <f>AB122/$AB$126</f>
        <v>0.27358490566037735</v>
      </c>
      <c r="AG122" s="135">
        <f>AC122/$AC$126</f>
        <v>0.15929203539823009</v>
      </c>
      <c r="AH122" s="135">
        <f>AD122/$AD$126</f>
        <v>0.16547696301103179</v>
      </c>
      <c r="AL122" s="60" t="s">
        <v>537</v>
      </c>
      <c r="AM122" s="284">
        <f t="shared" si="49"/>
        <v>0.36077235772357724</v>
      </c>
      <c r="AN122" s="284">
        <f t="shared" si="49"/>
        <v>0.20161290322580644</v>
      </c>
      <c r="AO122" s="284">
        <f t="shared" si="49"/>
        <v>0.22996515679442509</v>
      </c>
      <c r="AP122" s="284">
        <f>SUM(AP113:AQ113:AS113)/SUM(AP$114:AQ$114:AS$114)</f>
        <v>0.44714652327997068</v>
      </c>
      <c r="AQ122" s="284">
        <f>AR113/AR$114</f>
        <v>0.46648971466489714</v>
      </c>
      <c r="AR122" s="284">
        <f>AT113/AT$114</f>
        <v>0.39568661971830987</v>
      </c>
      <c r="AV122" s="7"/>
    </row>
    <row r="123" spans="2:48" ht="19.5" customHeight="1">
      <c r="B123" s="357"/>
      <c r="C123" s="350"/>
      <c r="D123" s="350"/>
      <c r="E123" s="350"/>
      <c r="F123" s="350"/>
      <c r="G123" s="350"/>
      <c r="H123" s="350"/>
      <c r="AA123" s="60" t="s">
        <v>486</v>
      </c>
      <c r="AB123" s="86">
        <f>AE103</f>
        <v>425</v>
      </c>
      <c r="AC123" s="86">
        <f t="shared" si="50"/>
        <v>455</v>
      </c>
      <c r="AD123" s="86">
        <f>AG103</f>
        <v>1425</v>
      </c>
      <c r="AF123" s="135">
        <f>AB123/$AB$126</f>
        <v>0.26729559748427673</v>
      </c>
      <c r="AG123" s="135">
        <f>AC123/$AC$126</f>
        <v>0.16106194690265488</v>
      </c>
      <c r="AH123" s="135">
        <f>AD123/$AD$126</f>
        <v>0.18494484101232966</v>
      </c>
      <c r="AL123" s="127" t="s">
        <v>150</v>
      </c>
      <c r="AM123" s="283">
        <f>SUM(AM118:AM122)</f>
        <v>1</v>
      </c>
      <c r="AN123" s="283">
        <f t="shared" ref="AN123:AR123" si="51">SUM(AN118:AN122)</f>
        <v>1</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511</v>
      </c>
      <c r="AB124" s="86">
        <f>AE104</f>
        <v>120</v>
      </c>
      <c r="AC124" s="86">
        <f t="shared" si="50"/>
        <v>335</v>
      </c>
      <c r="AD124" s="86">
        <f>AG104</f>
        <v>925</v>
      </c>
      <c r="AF124" s="135">
        <f>AB124/$AB$126</f>
        <v>7.5471698113207544E-2</v>
      </c>
      <c r="AG124" s="135">
        <f>AC124/$AC$126</f>
        <v>0.11858407079646018</v>
      </c>
      <c r="AH124" s="135">
        <f>AD124/$AD$126</f>
        <v>0.12005191434133679</v>
      </c>
      <c r="AS124" s="88"/>
      <c r="AV124" s="7"/>
    </row>
    <row r="125" spans="2:48" ht="21" customHeight="1">
      <c r="B125" s="233" t="s">
        <v>280</v>
      </c>
      <c r="C125" s="234"/>
      <c r="D125" s="235"/>
      <c r="E125" s="235"/>
      <c r="F125" s="235"/>
      <c r="G125" s="235"/>
      <c r="H125" s="235"/>
      <c r="AA125" s="60" t="s">
        <v>537</v>
      </c>
      <c r="AB125" s="287">
        <f>AE105</f>
        <v>480</v>
      </c>
      <c r="AC125" s="287">
        <f t="shared" si="50"/>
        <v>895</v>
      </c>
      <c r="AD125" s="287">
        <f>AG105</f>
        <v>3165</v>
      </c>
      <c r="AE125" s="288"/>
      <c r="AF125" s="284">
        <f>AB125/$AB$126</f>
        <v>0.30188679245283018</v>
      </c>
      <c r="AG125" s="284">
        <f>AC125/$AC$126</f>
        <v>0.31681415929203538</v>
      </c>
      <c r="AH125" s="284">
        <f>AD125/$AD$126</f>
        <v>0.41077222582738482</v>
      </c>
      <c r="AS125" s="88"/>
      <c r="AV125" s="7"/>
    </row>
    <row r="126" spans="2:48" ht="21" customHeight="1">
      <c r="B126" s="43">
        <v>2015</v>
      </c>
      <c r="C126" s="236">
        <f>AT109</f>
        <v>1725</v>
      </c>
      <c r="D126" s="237">
        <f>AT110</f>
        <v>1675</v>
      </c>
      <c r="E126" s="237">
        <f>AT111</f>
        <v>2045</v>
      </c>
      <c r="F126" s="237">
        <f>AT112</f>
        <v>1420</v>
      </c>
      <c r="G126" s="237">
        <f>AT113</f>
        <v>4495</v>
      </c>
      <c r="H126" s="237">
        <f>AT114</f>
        <v>11360</v>
      </c>
      <c r="AA126" s="85" t="s">
        <v>150</v>
      </c>
      <c r="AB126" s="128">
        <f>SUM(AB121:AB125)</f>
        <v>1590</v>
      </c>
      <c r="AC126" s="128">
        <f>SUM(AC121:AC125)</f>
        <v>2825</v>
      </c>
      <c r="AD126" s="128">
        <f>SUM(AD121:AD125)</f>
        <v>7705</v>
      </c>
      <c r="AF126" s="283">
        <f>SUM(AF121:AF125)</f>
        <v>1</v>
      </c>
      <c r="AG126" s="283">
        <f t="shared" ref="AG126:AH126" si="52">SUM(AG121:AG125)</f>
        <v>1</v>
      </c>
      <c r="AH126" s="283">
        <f t="shared" si="52"/>
        <v>1</v>
      </c>
      <c r="AI126" s="88"/>
      <c r="AL126" s="171"/>
      <c r="AS126" s="88"/>
      <c r="AV126" s="7"/>
    </row>
    <row r="127" spans="2:48" ht="21" customHeight="1">
      <c r="B127" s="43">
        <v>2020</v>
      </c>
      <c r="C127" s="236">
        <f>AI101</f>
        <v>1735</v>
      </c>
      <c r="D127" s="237">
        <f>AI102</f>
        <v>2160</v>
      </c>
      <c r="E127" s="237">
        <f>AI103</f>
        <v>2305</v>
      </c>
      <c r="F127" s="237">
        <f>AI104</f>
        <v>1380</v>
      </c>
      <c r="G127" s="237">
        <f>AI105</f>
        <v>4540</v>
      </c>
      <c r="H127" s="237">
        <f>AI106</f>
        <v>12120</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255</v>
      </c>
      <c r="D129" s="237">
        <f>AM110</f>
        <v>180</v>
      </c>
      <c r="E129" s="237">
        <f>AM111</f>
        <v>124</v>
      </c>
      <c r="F129" s="237">
        <f>AM112</f>
        <v>70</v>
      </c>
      <c r="G129" s="237">
        <f>AM113</f>
        <v>355</v>
      </c>
      <c r="H129" s="237">
        <f>AM114</f>
        <v>984</v>
      </c>
      <c r="AI129" s="88"/>
      <c r="AL129" s="60"/>
      <c r="AM129" s="86"/>
      <c r="AN129" s="86"/>
      <c r="AO129" s="86"/>
      <c r="AQ129" s="135"/>
      <c r="AR129" s="135"/>
      <c r="AS129" s="135"/>
      <c r="AV129" s="7"/>
    </row>
    <row r="130" spans="2:48" ht="18" customHeight="1">
      <c r="B130" s="43">
        <v>2020</v>
      </c>
      <c r="C130" s="237">
        <f>AC101</f>
        <v>315</v>
      </c>
      <c r="D130" s="237">
        <f>AC102</f>
        <v>175</v>
      </c>
      <c r="E130" s="237">
        <f>AC103</f>
        <v>35</v>
      </c>
      <c r="F130" s="237">
        <f>AC104</f>
        <v>90</v>
      </c>
      <c r="G130" s="237">
        <f>AC105</f>
        <v>455</v>
      </c>
      <c r="H130" s="237">
        <f>AC106</f>
        <v>1070</v>
      </c>
      <c r="AI130" s="88"/>
      <c r="AL130" s="60"/>
      <c r="AM130" s="86"/>
      <c r="AN130" s="86"/>
      <c r="AO130" s="86"/>
      <c r="AQ130" s="135"/>
      <c r="AR130" s="135"/>
      <c r="AS130" s="135"/>
      <c r="AV130" s="7"/>
    </row>
    <row r="131" spans="2:48" ht="18" customHeight="1">
      <c r="B131" s="233" t="s">
        <v>140</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239</v>
      </c>
      <c r="D132" s="237">
        <f>AN110</f>
        <v>30</v>
      </c>
      <c r="E132" s="237">
        <f>AN111</f>
        <v>245</v>
      </c>
      <c r="F132" s="237">
        <f>AN112</f>
        <v>80</v>
      </c>
      <c r="G132" s="237">
        <f>AN113</f>
        <v>150</v>
      </c>
      <c r="H132" s="237">
        <f>AN114</f>
        <v>744</v>
      </c>
      <c r="AI132" s="88"/>
      <c r="AL132" s="60"/>
      <c r="AM132" s="86"/>
      <c r="AN132" s="86"/>
      <c r="AO132" s="86"/>
      <c r="AQ132" s="135"/>
      <c r="AR132" s="135"/>
      <c r="AS132" s="135"/>
      <c r="AV132" s="7"/>
    </row>
    <row r="133" spans="2:48" ht="18" customHeight="1">
      <c r="B133" s="43">
        <v>2020</v>
      </c>
      <c r="C133" s="237">
        <f>AD101</f>
        <v>300</v>
      </c>
      <c r="D133" s="237">
        <f>AD102</f>
        <v>170</v>
      </c>
      <c r="E133" s="237">
        <f>AD103</f>
        <v>145</v>
      </c>
      <c r="F133" s="237">
        <f>AD104</f>
        <v>50</v>
      </c>
      <c r="G133" s="237">
        <f>AD105</f>
        <v>185</v>
      </c>
      <c r="H133" s="237">
        <f>AD106</f>
        <v>850</v>
      </c>
      <c r="AI133" s="88"/>
      <c r="AL133" s="60"/>
      <c r="AM133" s="86"/>
      <c r="AN133" s="86"/>
      <c r="AO133" s="86"/>
      <c r="AQ133" s="135"/>
      <c r="AR133" s="135"/>
      <c r="AS133" s="135"/>
      <c r="AV133" s="7"/>
    </row>
    <row r="134" spans="2:48" ht="18" customHeight="1">
      <c r="B134" s="233" t="s">
        <v>158</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160</v>
      </c>
      <c r="D135" s="237">
        <f>AO110</f>
        <v>385</v>
      </c>
      <c r="E135" s="237">
        <f>AO111</f>
        <v>370</v>
      </c>
      <c r="F135" s="237">
        <f>AO112</f>
        <v>190</v>
      </c>
      <c r="G135" s="237">
        <f>AO113</f>
        <v>330</v>
      </c>
      <c r="H135" s="237">
        <f>AO114</f>
        <v>1435</v>
      </c>
      <c r="AA135" s="7"/>
      <c r="AB135" s="7"/>
      <c r="AC135" s="7"/>
      <c r="AD135" s="7"/>
      <c r="AE135" s="7"/>
      <c r="AF135" s="7"/>
      <c r="AG135" s="7"/>
      <c r="AH135" s="7"/>
      <c r="AI135" s="7"/>
      <c r="AJ135" s="7"/>
      <c r="AK135" s="7"/>
      <c r="AS135" s="88"/>
      <c r="AV135" s="7"/>
    </row>
    <row r="136" spans="2:48" ht="18" customHeight="1">
      <c r="B136" s="43">
        <v>2020</v>
      </c>
      <c r="C136" s="239">
        <f>AE101</f>
        <v>130</v>
      </c>
      <c r="D136" s="239">
        <f>AE102</f>
        <v>435</v>
      </c>
      <c r="E136" s="239">
        <f>AE103</f>
        <v>425</v>
      </c>
      <c r="F136" s="239">
        <f>AE104</f>
        <v>120</v>
      </c>
      <c r="G136" s="239">
        <f>AE105</f>
        <v>480</v>
      </c>
      <c r="H136" s="239">
        <f>AE106</f>
        <v>1590</v>
      </c>
      <c r="AA136" s="7"/>
      <c r="AB136" s="7"/>
      <c r="AC136" s="7"/>
      <c r="AD136" s="7"/>
      <c r="AE136" s="7"/>
      <c r="AF136" s="7"/>
      <c r="AG136" s="7"/>
      <c r="AH136" s="7"/>
      <c r="AI136" s="7"/>
      <c r="AJ136" s="7"/>
      <c r="AK136" s="7"/>
      <c r="AS136" s="88"/>
      <c r="AV136" s="7"/>
    </row>
    <row r="137" spans="2:48" ht="18" customHeight="1">
      <c r="B137" s="233" t="s">
        <v>152</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105</v>
      </c>
      <c r="D138" s="237">
        <f>AP110+AQ110+AS110</f>
        <v>185</v>
      </c>
      <c r="E138" s="237">
        <f>AP111+AQ111+AS111</f>
        <v>119</v>
      </c>
      <c r="F138" s="237">
        <f>AP112+AQ112+AS112</f>
        <v>95</v>
      </c>
      <c r="G138" s="237">
        <f>AP113+AQ113+AS113</f>
        <v>144</v>
      </c>
      <c r="H138" s="237">
        <f>AP114+AQ114+AS114</f>
        <v>648</v>
      </c>
      <c r="AA138" s="7"/>
      <c r="AB138" s="7"/>
      <c r="AC138" s="7"/>
      <c r="AD138" s="7"/>
      <c r="AE138" s="7"/>
      <c r="AF138" s="7"/>
      <c r="AG138" s="7"/>
      <c r="AH138" s="7"/>
      <c r="AI138" s="7"/>
      <c r="AJ138" s="7"/>
      <c r="AK138" s="7"/>
      <c r="AV138" s="7"/>
    </row>
    <row r="139" spans="2:48" ht="18" customHeight="1">
      <c r="B139" s="43">
        <v>2020</v>
      </c>
      <c r="C139" s="237">
        <f>SUM(AB101,AF101,AH101)</f>
        <v>75</v>
      </c>
      <c r="D139" s="237">
        <f>SUM(AB102,AF102,AH102)</f>
        <v>105</v>
      </c>
      <c r="E139" s="237">
        <f>SUM(AB103,AF103,AH103)</f>
        <v>275</v>
      </c>
      <c r="F139" s="237">
        <f>SUM(AB104,AF104,AH104)</f>
        <v>195</v>
      </c>
      <c r="G139" s="237">
        <f>SUM(AB105,AF105,AH105)</f>
        <v>255</v>
      </c>
      <c r="H139" s="237">
        <f>SUM(AB106,AF106,AH106)</f>
        <v>905</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960</v>
      </c>
      <c r="D141" s="237">
        <f>AR110</f>
        <v>890</v>
      </c>
      <c r="E141" s="237">
        <f>AR111</f>
        <v>1185</v>
      </c>
      <c r="F141" s="237">
        <f>AR112</f>
        <v>985</v>
      </c>
      <c r="G141" s="237">
        <f>AR113</f>
        <v>3515</v>
      </c>
      <c r="H141" s="237">
        <f>AR114</f>
        <v>7535</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915</v>
      </c>
      <c r="D142" s="241">
        <f>AG102</f>
        <v>1275</v>
      </c>
      <c r="E142" s="241">
        <f>AG103</f>
        <v>1425</v>
      </c>
      <c r="F142" s="241">
        <f>AG104</f>
        <v>925</v>
      </c>
      <c r="G142" s="241">
        <f>AG105</f>
        <v>3165</v>
      </c>
      <c r="H142" s="241">
        <f>AG106</f>
        <v>7705</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565</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Des Moines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700</v>
      </c>
      <c r="D148" s="349" t="s">
        <v>458</v>
      </c>
      <c r="E148" s="349" t="s">
        <v>486</v>
      </c>
      <c r="F148" s="349" t="s">
        <v>511</v>
      </c>
      <c r="G148" s="349" t="s">
        <v>537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280</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0.15184859154929578</v>
      </c>
      <c r="D152" s="267">
        <f t="shared" ref="D152:F153" si="53">IFERROR(D126/$H126,"0"%)</f>
        <v>0.14744718309859156</v>
      </c>
      <c r="E152" s="267">
        <f t="shared" si="53"/>
        <v>0.18001760563380281</v>
      </c>
      <c r="F152" s="267">
        <f t="shared" si="53"/>
        <v>0.125</v>
      </c>
      <c r="G152" s="267">
        <f>G126/$H126</f>
        <v>0.39568661971830987</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0.14315181518151815</v>
      </c>
      <c r="D153" s="267">
        <f t="shared" si="53"/>
        <v>0.17821782178217821</v>
      </c>
      <c r="E153" s="267">
        <f t="shared" si="53"/>
        <v>0.19018151815181519</v>
      </c>
      <c r="F153" s="267">
        <f t="shared" si="53"/>
        <v>0.11386138613861387</v>
      </c>
      <c r="G153" s="267">
        <f>G127/$H127</f>
        <v>0.37458745874587457</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146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0.25914634146341464</v>
      </c>
      <c r="D155" s="267">
        <f t="shared" si="54"/>
        <v>0.18292682926829268</v>
      </c>
      <c r="E155" s="267">
        <f t="shared" si="54"/>
        <v>0.12601626016260162</v>
      </c>
      <c r="F155" s="267">
        <f t="shared" si="54"/>
        <v>7.113821138211382E-2</v>
      </c>
      <c r="G155" s="267">
        <f t="shared" si="54"/>
        <v>0.36077235772357724</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0.29439252336448596</v>
      </c>
      <c r="D156" s="267">
        <f t="shared" si="54"/>
        <v>0.16355140186915887</v>
      </c>
      <c r="E156" s="267">
        <f t="shared" si="54"/>
        <v>3.2710280373831772E-2</v>
      </c>
      <c r="F156" s="267">
        <f t="shared" si="54"/>
        <v>8.4112149532710276E-2</v>
      </c>
      <c r="G156" s="267">
        <f t="shared" si="54"/>
        <v>0.42523364485981308</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140</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0.32123655913978494</v>
      </c>
      <c r="D158" s="267">
        <f t="shared" si="55"/>
        <v>4.0322580645161289E-2</v>
      </c>
      <c r="E158" s="267">
        <f t="shared" si="55"/>
        <v>0.32930107526881719</v>
      </c>
      <c r="F158" s="267">
        <f t="shared" si="55"/>
        <v>0.10752688172043011</v>
      </c>
      <c r="G158" s="267">
        <f t="shared" si="55"/>
        <v>0.20161290322580644</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0.35294117647058826</v>
      </c>
      <c r="D159" s="267">
        <f t="shared" si="55"/>
        <v>0.2</v>
      </c>
      <c r="E159" s="267">
        <f t="shared" si="55"/>
        <v>0.17058823529411765</v>
      </c>
      <c r="F159" s="267">
        <f t="shared" si="55"/>
        <v>5.8823529411764705E-2</v>
      </c>
      <c r="G159" s="267">
        <f t="shared" si="55"/>
        <v>0.21764705882352942</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158</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0.11149825783972125</v>
      </c>
      <c r="D161" s="267">
        <f t="shared" si="56"/>
        <v>0.26829268292682928</v>
      </c>
      <c r="E161" s="267">
        <f t="shared" si="56"/>
        <v>0.25783972125435539</v>
      </c>
      <c r="F161" s="267">
        <f t="shared" si="56"/>
        <v>0.13240418118466898</v>
      </c>
      <c r="G161" s="267">
        <f t="shared" si="56"/>
        <v>0.22996515679442509</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8.1761006289308172E-2</v>
      </c>
      <c r="D162" s="267">
        <f t="shared" si="56"/>
        <v>0.27358490566037735</v>
      </c>
      <c r="E162" s="267">
        <f t="shared" si="56"/>
        <v>0.26729559748427673</v>
      </c>
      <c r="F162" s="267">
        <f t="shared" si="56"/>
        <v>7.5471698113207544E-2</v>
      </c>
      <c r="G162" s="267">
        <f t="shared" si="56"/>
        <v>0.30188679245283018</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152</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0.16203703703703703</v>
      </c>
      <c r="D164" s="267">
        <f t="shared" si="57"/>
        <v>0.28549382716049382</v>
      </c>
      <c r="E164" s="267">
        <f t="shared" si="57"/>
        <v>0.18364197530864199</v>
      </c>
      <c r="F164" s="267">
        <f t="shared" si="57"/>
        <v>0.14660493827160495</v>
      </c>
      <c r="G164" s="267">
        <f t="shared" si="57"/>
        <v>0.22222222222222221</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8.2872928176795577E-2</v>
      </c>
      <c r="D165" s="267">
        <f t="shared" si="57"/>
        <v>0.11602209944751381</v>
      </c>
      <c r="E165" s="267">
        <f t="shared" si="57"/>
        <v>0.30386740331491713</v>
      </c>
      <c r="F165" s="267">
        <f t="shared" si="57"/>
        <v>0.21546961325966851</v>
      </c>
      <c r="G165" s="267">
        <f t="shared" si="57"/>
        <v>0.28176795580110497</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137</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0.12740544127405443</v>
      </c>
      <c r="D167" s="267">
        <f t="shared" si="58"/>
        <v>0.11811546118115461</v>
      </c>
      <c r="E167" s="267">
        <f t="shared" si="58"/>
        <v>0.15726609157266092</v>
      </c>
      <c r="F167" s="267">
        <f t="shared" si="58"/>
        <v>0.13072329130723293</v>
      </c>
      <c r="G167" s="267">
        <f t="shared" si="58"/>
        <v>0.46648971466489714</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0.11875405580791694</v>
      </c>
      <c r="D168" s="267">
        <f t="shared" si="58"/>
        <v>0.16547696301103179</v>
      </c>
      <c r="E168" s="267">
        <f t="shared" si="58"/>
        <v>0.18494484101232966</v>
      </c>
      <c r="F168" s="267">
        <f t="shared" si="58"/>
        <v>0.12005191434133679</v>
      </c>
      <c r="G168" s="267">
        <f t="shared" si="58"/>
        <v>0.41077222582738482</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565</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Des Moines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565</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tabSelected="1" zoomScaleNormal="100" workbookViewId="0">
      <selection activeCell="O19" sqref="O19"/>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109</v>
      </c>
      <c r="C3" s="4"/>
      <c r="D3" s="4"/>
      <c r="E3" s="4"/>
      <c r="F3" s="4"/>
      <c r="G3" s="4"/>
      <c r="H3" s="4"/>
      <c r="I3" s="4"/>
      <c r="J3" s="4"/>
      <c r="K3" s="4"/>
      <c r="X3" s="4" t="s">
        <v>701</v>
      </c>
      <c r="Y3" s="4"/>
      <c r="Z3" s="4"/>
      <c r="AA3" s="4"/>
      <c r="AB3" s="4"/>
      <c r="AC3" s="4"/>
      <c r="AD3" s="4"/>
      <c r="AE3" s="4"/>
      <c r="AF3" s="4"/>
      <c r="AG3" s="4"/>
      <c r="AH3" s="4"/>
      <c r="AI3" s="4"/>
      <c r="AJ3" s="4"/>
      <c r="AK3" s="4"/>
      <c r="AL3" s="4"/>
      <c r="AM3" s="4"/>
      <c r="AN3" s="4"/>
      <c r="AO3" s="4"/>
      <c r="AP3" s="4"/>
      <c r="AQ3" s="4"/>
      <c r="AR3" s="4"/>
      <c r="AT3" s="4" t="s">
        <v>702</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Des Moines count of owner and renter households by racial group, 2019</v>
      </c>
      <c r="C5" s="301"/>
      <c r="D5" s="301"/>
      <c r="E5" s="301"/>
      <c r="F5" s="301"/>
      <c r="G5" s="301"/>
      <c r="H5" s="301"/>
      <c r="I5" s="301"/>
      <c r="J5" s="301"/>
      <c r="K5" s="301"/>
      <c r="X5" s="16" t="s">
        <v>127</v>
      </c>
      <c r="Y5" s="304" t="str">
        <f>City</f>
        <v>Des Moines city, Washington</v>
      </c>
      <c r="Z5" s="304"/>
    </row>
    <row r="6" spans="2:57" ht="18" customHeight="1">
      <c r="B6" s="301"/>
      <c r="C6" s="301"/>
      <c r="D6" s="301"/>
      <c r="E6" s="301"/>
      <c r="F6" s="301"/>
      <c r="G6" s="301"/>
      <c r="H6" s="301"/>
      <c r="I6" s="301"/>
      <c r="J6" s="301"/>
      <c r="K6" s="301"/>
      <c r="X6" s="16" t="s">
        <v>128</v>
      </c>
      <c r="Y6" s="304" t="str">
        <f>County</f>
        <v>King County, Washington</v>
      </c>
      <c r="Z6" s="304"/>
      <c r="AU6" s="194"/>
      <c r="AX6" s="195"/>
    </row>
    <row r="7" spans="2:57" ht="18" customHeight="1" thickBot="1">
      <c r="C7" s="190"/>
      <c r="D7" s="190"/>
      <c r="E7" s="190"/>
      <c r="F7" s="190"/>
      <c r="G7" s="190"/>
      <c r="H7" s="190"/>
      <c r="I7" s="190"/>
      <c r="J7" s="190"/>
      <c r="K7" s="190"/>
      <c r="AT7" s="370" t="s">
        <v>203</v>
      </c>
      <c r="AU7" s="370"/>
      <c r="AV7" s="370"/>
      <c r="AW7" s="370" t="s">
        <v>243</v>
      </c>
      <c r="AX7" s="370"/>
      <c r="AY7" s="370"/>
    </row>
    <row r="8" spans="2:57" ht="17.25" thickBot="1">
      <c r="B8" s="218"/>
      <c r="C8" s="256"/>
      <c r="D8" s="256"/>
      <c r="E8" s="65" t="str">
        <f>City_label</f>
        <v>Des Moines</v>
      </c>
      <c r="F8" s="257"/>
      <c r="G8" s="256"/>
      <c r="H8" s="65" t="str">
        <f>City_label</f>
        <v>Des Moines</v>
      </c>
      <c r="I8" s="257"/>
      <c r="J8" s="65" t="str">
        <f>County_label</f>
        <v>King County</v>
      </c>
      <c r="K8" s="257"/>
      <c r="X8" s="62" t="str">
        <f>City</f>
        <v>Des Moines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198</v>
      </c>
      <c r="F9" s="325" t="s">
        <v>201</v>
      </c>
      <c r="G9" s="29"/>
      <c r="H9" s="325" t="s">
        <v>703</v>
      </c>
      <c r="I9" s="325" t="s">
        <v>704</v>
      </c>
      <c r="J9" s="325" t="s">
        <v>703</v>
      </c>
      <c r="K9" s="325" t="s">
        <v>704</v>
      </c>
    </row>
    <row r="10" spans="2:57" ht="15">
      <c r="B10" s="70"/>
      <c r="C10" s="70"/>
      <c r="D10" s="35"/>
      <c r="E10" s="326"/>
      <c r="F10" s="326"/>
      <c r="G10" s="70"/>
      <c r="H10" s="326"/>
      <c r="I10" s="326"/>
      <c r="J10" s="326"/>
      <c r="K10" s="326"/>
      <c r="X10" s="149" t="s">
        <v>705</v>
      </c>
      <c r="Y10" s="5"/>
      <c r="Z10" s="5"/>
      <c r="AA10" s="5"/>
      <c r="AB10" s="5"/>
      <c r="AC10" s="5"/>
      <c r="AD10" s="5"/>
      <c r="AE10" s="5"/>
      <c r="AF10" s="5"/>
      <c r="AG10" s="5"/>
      <c r="AH10" s="149" t="s">
        <v>280</v>
      </c>
      <c r="AI10" s="114" t="s">
        <v>706</v>
      </c>
      <c r="AJ10" s="37"/>
      <c r="AK10" s="57"/>
      <c r="AL10" s="5"/>
      <c r="AM10" s="5"/>
      <c r="AN10" s="5"/>
      <c r="AO10" s="5"/>
      <c r="AP10" s="5"/>
      <c r="AQ10" s="5"/>
      <c r="AR10" s="5"/>
    </row>
    <row r="11" spans="2:57" ht="15.75" customHeight="1">
      <c r="B11" s="29" t="s">
        <v>187</v>
      </c>
      <c r="C11" s="29"/>
      <c r="E11" s="253">
        <f>Y29</f>
        <v>4</v>
      </c>
      <c r="F11" s="253">
        <f>Y40</f>
        <v>55</v>
      </c>
      <c r="G11" s="29"/>
      <c r="H11" s="254">
        <f>IFERROR(E11/SUM(E11:F11), "0%")</f>
        <v>6.7796610169491525E-2</v>
      </c>
      <c r="I11" s="254">
        <f>IFERROR(F11/SUM(E11:F11), "0%")</f>
        <v>0.93220338983050843</v>
      </c>
      <c r="J11" s="254">
        <f>Y66/Y51</f>
        <v>0.37367802585193888</v>
      </c>
      <c r="K11" s="254">
        <f>Y77/Y51</f>
        <v>0.62632197414806112</v>
      </c>
      <c r="X11" s="149"/>
      <c r="Y11" s="341" t="s">
        <v>187</v>
      </c>
      <c r="Z11" s="297" t="s">
        <v>146</v>
      </c>
      <c r="AA11" s="341" t="s">
        <v>140</v>
      </c>
      <c r="AB11" s="341" t="s">
        <v>158</v>
      </c>
      <c r="AC11" s="341" t="s">
        <v>152</v>
      </c>
      <c r="AD11" s="341" t="s">
        <v>188</v>
      </c>
      <c r="AE11" s="297" t="s">
        <v>137</v>
      </c>
      <c r="AF11" s="297" t="s">
        <v>190</v>
      </c>
      <c r="AG11" s="5"/>
      <c r="AH11" s="37"/>
      <c r="AI11" s="369" t="s">
        <v>146</v>
      </c>
      <c r="AJ11" s="369" t="s">
        <v>140</v>
      </c>
      <c r="AK11" s="369" t="s">
        <v>189</v>
      </c>
      <c r="AL11" s="369" t="s">
        <v>152</v>
      </c>
      <c r="AM11" s="369" t="s">
        <v>707</v>
      </c>
      <c r="AN11" s="369" t="s">
        <v>137</v>
      </c>
      <c r="AO11" s="369" t="s">
        <v>190</v>
      </c>
      <c r="AR11" s="5"/>
    </row>
    <row r="12" spans="2:57" ht="13.9" customHeight="1">
      <c r="B12" s="29" t="s">
        <v>146</v>
      </c>
      <c r="C12" s="29"/>
      <c r="E12" s="253">
        <f>Z29</f>
        <v>790</v>
      </c>
      <c r="F12" s="253">
        <f>Z40</f>
        <v>285</v>
      </c>
      <c r="G12" s="29"/>
      <c r="H12" s="254">
        <f t="shared" ref="H12:H18" si="0">IFERROR(E12/SUM(E12:F12), "0%")</f>
        <v>0.73488372093023258</v>
      </c>
      <c r="I12" s="254">
        <f t="shared" ref="I12:I17" si="1">IFERROR(F12/SUM(E12:F12), "0%")</f>
        <v>0.26511627906976742</v>
      </c>
      <c r="J12" s="254">
        <f>Z66/Z51</f>
        <v>0.58982893135781256</v>
      </c>
      <c r="K12" s="254">
        <f>Z77/Z51</f>
        <v>0.41017106864218739</v>
      </c>
      <c r="X12" s="5"/>
      <c r="Y12" s="341"/>
      <c r="Z12" s="297"/>
      <c r="AA12" s="341"/>
      <c r="AB12" s="341"/>
      <c r="AC12" s="341"/>
      <c r="AD12" s="341"/>
      <c r="AE12" s="297"/>
      <c r="AF12" s="297"/>
      <c r="AG12" s="5"/>
      <c r="AH12" s="5"/>
      <c r="AI12" s="369"/>
      <c r="AJ12" s="369"/>
      <c r="AK12" s="369"/>
      <c r="AL12" s="369"/>
      <c r="AM12" s="369"/>
      <c r="AN12" s="369"/>
      <c r="AO12" s="369"/>
      <c r="AR12" s="5"/>
    </row>
    <row r="13" spans="2:57">
      <c r="B13" s="29" t="s">
        <v>140</v>
      </c>
      <c r="C13" s="29"/>
      <c r="E13" s="253">
        <f>AA29</f>
        <v>285</v>
      </c>
      <c r="F13" s="253">
        <f>AA40</f>
        <v>560</v>
      </c>
      <c r="G13" s="29"/>
      <c r="H13" s="254">
        <f t="shared" si="0"/>
        <v>0.33727810650887574</v>
      </c>
      <c r="I13" s="254">
        <f t="shared" si="1"/>
        <v>0.66272189349112431</v>
      </c>
      <c r="J13" s="254">
        <f>AA66/AA51</f>
        <v>0.27977839335180055</v>
      </c>
      <c r="K13" s="254">
        <f>AA77/AA51</f>
        <v>0.72022160664819945</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158</v>
      </c>
      <c r="C14" s="29"/>
      <c r="E14" s="253">
        <f>AB29</f>
        <v>660</v>
      </c>
      <c r="F14" s="253">
        <f>AB40</f>
        <v>935</v>
      </c>
      <c r="G14" s="29"/>
      <c r="H14" s="254">
        <f t="shared" si="0"/>
        <v>0.41379310344827586</v>
      </c>
      <c r="I14" s="254">
        <f t="shared" si="1"/>
        <v>0.58620689655172409</v>
      </c>
      <c r="J14" s="254">
        <f>AB66/AB51</f>
        <v>0.34766401590457258</v>
      </c>
      <c r="K14" s="254">
        <f>AB77/AB51</f>
        <v>0.65233598409542748</v>
      </c>
      <c r="X14" s="33" t="s">
        <v>708</v>
      </c>
      <c r="Y14" s="37">
        <f t="shared" ref="Y14:AE14" si="2">SUM(Y29,Y40)</f>
        <v>59</v>
      </c>
      <c r="Z14" s="37">
        <f t="shared" si="2"/>
        <v>1075</v>
      </c>
      <c r="AA14" s="37">
        <f t="shared" si="2"/>
        <v>845</v>
      </c>
      <c r="AB14" s="37">
        <f t="shared" si="2"/>
        <v>1595</v>
      </c>
      <c r="AC14" s="37">
        <f t="shared" si="2"/>
        <v>615</v>
      </c>
      <c r="AD14" s="37">
        <f t="shared" si="2"/>
        <v>200</v>
      </c>
      <c r="AE14" s="37">
        <f t="shared" si="2"/>
        <v>7715</v>
      </c>
      <c r="AF14" s="2">
        <v>12115</v>
      </c>
      <c r="AG14" s="5"/>
      <c r="AH14" t="s">
        <v>203</v>
      </c>
      <c r="AI14" s="5">
        <f>AI25</f>
        <v>790</v>
      </c>
      <c r="AJ14" s="5">
        <f t="shared" ref="AJ14:AO14" si="3">AJ25</f>
        <v>285</v>
      </c>
      <c r="AK14" s="5">
        <f t="shared" si="3"/>
        <v>660</v>
      </c>
      <c r="AL14" s="5">
        <f t="shared" si="3"/>
        <v>274</v>
      </c>
      <c r="AM14" s="5">
        <f t="shared" si="3"/>
        <v>1349</v>
      </c>
      <c r="AN14" s="5">
        <f t="shared" si="3"/>
        <v>5375</v>
      </c>
      <c r="AO14" s="5">
        <f t="shared" si="3"/>
        <v>7390</v>
      </c>
      <c r="AP14" s="37"/>
      <c r="AQ14" s="37"/>
      <c r="AR14" s="5"/>
    </row>
    <row r="15" spans="2:57">
      <c r="B15" s="29" t="s">
        <v>152</v>
      </c>
      <c r="C15" s="29"/>
      <c r="E15" s="253">
        <f>AC29</f>
        <v>255</v>
      </c>
      <c r="F15" s="253">
        <f>AC40</f>
        <v>360</v>
      </c>
      <c r="G15" s="29"/>
      <c r="H15" s="254">
        <f t="shared" si="0"/>
        <v>0.41463414634146339</v>
      </c>
      <c r="I15" s="254">
        <f t="shared" si="1"/>
        <v>0.58536585365853655</v>
      </c>
      <c r="J15" s="254">
        <f>AC66/AC51</f>
        <v>0.40786809372288113</v>
      </c>
      <c r="K15" s="254">
        <f>AC77/AC51</f>
        <v>0.59213190627711887</v>
      </c>
      <c r="X15" s="33"/>
      <c r="Y15" s="5"/>
      <c r="Z15" s="5"/>
      <c r="AA15" s="5"/>
      <c r="AB15" s="5"/>
      <c r="AC15" s="5"/>
      <c r="AD15" s="5"/>
      <c r="AE15" s="5"/>
      <c r="AF15" s="5"/>
      <c r="AG15" s="5"/>
      <c r="AH15" s="33" t="s">
        <v>243</v>
      </c>
      <c r="AI15" s="5">
        <f>AI36</f>
        <v>285</v>
      </c>
      <c r="AJ15" s="5">
        <f t="shared" ref="AJ15:AO15" si="4">AJ36</f>
        <v>560</v>
      </c>
      <c r="AK15" s="5">
        <f t="shared" si="4"/>
        <v>935</v>
      </c>
      <c r="AL15" s="5">
        <f t="shared" si="4"/>
        <v>600</v>
      </c>
      <c r="AM15" s="5">
        <f t="shared" si="4"/>
        <v>1445</v>
      </c>
      <c r="AN15" s="5">
        <f t="shared" si="4"/>
        <v>2340</v>
      </c>
      <c r="AO15" s="5">
        <f t="shared" si="4"/>
        <v>4720</v>
      </c>
      <c r="AP15" s="5"/>
    </row>
    <row r="16" spans="2:57" ht="15">
      <c r="B16" s="29" t="s">
        <v>188</v>
      </c>
      <c r="C16" s="29"/>
      <c r="E16" s="253">
        <f>AD29</f>
        <v>15</v>
      </c>
      <c r="F16" s="253">
        <f>AD40</f>
        <v>185</v>
      </c>
      <c r="G16" s="29"/>
      <c r="H16" s="254">
        <f t="shared" si="0"/>
        <v>7.4999999999999997E-2</v>
      </c>
      <c r="I16" s="254">
        <f t="shared" si="1"/>
        <v>0.92500000000000004</v>
      </c>
      <c r="J16" s="254">
        <f>AD66/AD51</f>
        <v>0.22666666666666666</v>
      </c>
      <c r="K16" s="254">
        <f>AD77/AD51</f>
        <v>0.77333333333333332</v>
      </c>
      <c r="X16" s="33"/>
      <c r="Y16" s="5"/>
      <c r="Z16" s="5"/>
      <c r="AA16" s="5"/>
      <c r="AB16" s="5"/>
      <c r="AC16" s="5"/>
      <c r="AD16" s="5"/>
      <c r="AE16" s="251" t="s">
        <v>709</v>
      </c>
      <c r="AF16" s="5">
        <f>SUM(Y14:AE14)</f>
        <v>12104</v>
      </c>
      <c r="AG16" s="5"/>
      <c r="AH16" s="34" t="s">
        <v>150</v>
      </c>
      <c r="AI16" s="34">
        <f>Z14</f>
        <v>1075</v>
      </c>
      <c r="AJ16" s="34">
        <f>AA14</f>
        <v>845</v>
      </c>
      <c r="AK16" s="37">
        <f>AB14</f>
        <v>1595</v>
      </c>
      <c r="AL16" s="37">
        <f>SUM(Y14, AC14:AD14)</f>
        <v>874</v>
      </c>
      <c r="AM16" s="37">
        <f>SUM(Y14:AA14,AC14:AD14)</f>
        <v>2794</v>
      </c>
      <c r="AN16" s="37">
        <f>AE14</f>
        <v>7715</v>
      </c>
      <c r="AO16" s="37">
        <f>AF14</f>
        <v>12115</v>
      </c>
      <c r="AP16" s="5"/>
    </row>
    <row r="17" spans="2:42">
      <c r="B17" s="29" t="s">
        <v>137</v>
      </c>
      <c r="C17" s="29"/>
      <c r="E17" s="281">
        <f>AE29</f>
        <v>5375</v>
      </c>
      <c r="F17" s="281">
        <f>AE40</f>
        <v>2340</v>
      </c>
      <c r="G17" s="70"/>
      <c r="H17" s="282">
        <f t="shared" si="0"/>
        <v>0.69669475048606611</v>
      </c>
      <c r="I17" s="282">
        <f t="shared" si="1"/>
        <v>0.30330524951393389</v>
      </c>
      <c r="J17" s="282">
        <f>AE66/AE51</f>
        <v>0.62559157143464039</v>
      </c>
      <c r="K17" s="282">
        <f>AE77/AE51</f>
        <v>0.37440842856535961</v>
      </c>
      <c r="X17" s="33"/>
      <c r="Y17" s="5"/>
      <c r="Z17" s="5"/>
      <c r="AA17" s="5"/>
      <c r="AB17" s="5"/>
      <c r="AC17" s="5"/>
      <c r="AD17" s="5"/>
      <c r="AE17" s="250"/>
      <c r="AG17" s="5"/>
      <c r="AH17" s="5"/>
      <c r="AI17" s="252" t="s">
        <v>146</v>
      </c>
      <c r="AJ17" s="33" t="s">
        <v>140</v>
      </c>
      <c r="AK17" s="33" t="s">
        <v>710</v>
      </c>
      <c r="AL17" s="33" t="s">
        <v>152</v>
      </c>
      <c r="AM17" s="33" t="s">
        <v>707</v>
      </c>
      <c r="AN17" s="33" t="s">
        <v>137</v>
      </c>
      <c r="AO17" s="33" t="s">
        <v>190</v>
      </c>
      <c r="AP17" s="5"/>
    </row>
    <row r="18" spans="2:42" ht="15" thickBot="1">
      <c r="B18" s="247"/>
      <c r="C18" s="247"/>
      <c r="D18" s="247" t="s">
        <v>150</v>
      </c>
      <c r="E18" s="258">
        <f>AF29</f>
        <v>7390</v>
      </c>
      <c r="F18" s="258">
        <f>AF40</f>
        <v>4720</v>
      </c>
      <c r="G18" s="247"/>
      <c r="H18" s="259">
        <f t="shared" si="0"/>
        <v>0.61023947151114777</v>
      </c>
      <c r="I18" s="259">
        <f>IFERROR(F18/SUM(E18:F18), "0%")</f>
        <v>0.38976052848885218</v>
      </c>
      <c r="J18" s="259">
        <f>AF66/AF51</f>
        <v>0.56947609491740647</v>
      </c>
      <c r="K18" s="259">
        <f>AF77/AF51</f>
        <v>0.43052390508259358</v>
      </c>
      <c r="AE18" s="59" t="s">
        <v>708</v>
      </c>
      <c r="AF18" s="112" t="s">
        <v>711</v>
      </c>
      <c r="AG18" s="5"/>
      <c r="AH18" t="s">
        <v>203</v>
      </c>
      <c r="AI18" s="6">
        <f>AI14/AI$16</f>
        <v>0.73488372093023258</v>
      </c>
      <c r="AJ18" s="6">
        <f t="shared" ref="AJ18:AO18" si="5">AJ14/AJ$16</f>
        <v>0.33727810650887574</v>
      </c>
      <c r="AK18" s="6">
        <f t="shared" si="5"/>
        <v>0.41379310344827586</v>
      </c>
      <c r="AL18" s="6">
        <f t="shared" si="5"/>
        <v>0.31350114416475972</v>
      </c>
      <c r="AM18" s="6">
        <f t="shared" si="5"/>
        <v>0.48282032927702218</v>
      </c>
      <c r="AN18" s="6">
        <f t="shared" si="5"/>
        <v>0.69669475048606611</v>
      </c>
      <c r="AO18" s="6">
        <f t="shared" si="5"/>
        <v>0.60998761865456042</v>
      </c>
      <c r="AP18" s="5"/>
    </row>
    <row r="19" spans="2:42" ht="15">
      <c r="B19" s="336" t="s">
        <v>712</v>
      </c>
      <c r="C19" s="336"/>
      <c r="D19" s="336"/>
      <c r="E19" s="336"/>
      <c r="F19" s="336"/>
      <c r="G19" s="336"/>
      <c r="H19" s="336"/>
      <c r="I19" s="336"/>
      <c r="J19" s="336"/>
      <c r="K19" s="336"/>
      <c r="AG19" s="5"/>
      <c r="AH19" s="33" t="s">
        <v>243</v>
      </c>
      <c r="AI19" s="6">
        <f>AI15/AI$16</f>
        <v>0.26511627906976742</v>
      </c>
      <c r="AJ19" s="6">
        <f t="shared" ref="AJ19:AO19" si="6">AJ15/AJ$16</f>
        <v>0.66272189349112431</v>
      </c>
      <c r="AK19" s="6">
        <f t="shared" si="6"/>
        <v>0.58620689655172409</v>
      </c>
      <c r="AL19" s="6">
        <f t="shared" si="6"/>
        <v>0.68649885583524028</v>
      </c>
      <c r="AM19" s="6">
        <f t="shared" si="6"/>
        <v>0.51717967072297777</v>
      </c>
      <c r="AN19" s="6">
        <f t="shared" si="6"/>
        <v>0.30330524951393389</v>
      </c>
      <c r="AO19" s="6">
        <f t="shared" si="6"/>
        <v>0.38959966983078825</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150</v>
      </c>
      <c r="AI20" s="6">
        <f>SUM(AI18:AI19)</f>
        <v>1</v>
      </c>
      <c r="AJ20" s="6">
        <f t="shared" ref="AJ20:AO20" si="7">SUM(AJ18:AJ19)</f>
        <v>1</v>
      </c>
      <c r="AK20" s="6">
        <f t="shared" si="7"/>
        <v>1</v>
      </c>
      <c r="AL20" s="6">
        <f t="shared" si="7"/>
        <v>1</v>
      </c>
      <c r="AM20" s="6">
        <f t="shared" si="7"/>
        <v>1</v>
      </c>
      <c r="AN20" s="6">
        <f t="shared" si="7"/>
        <v>1</v>
      </c>
      <c r="AO20" s="6">
        <f t="shared" si="7"/>
        <v>0.99958728848534872</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Des Moines total number of owner and renter households by race and ethnicity, 2019</v>
      </c>
      <c r="C22" s="301"/>
      <c r="D22" s="301"/>
      <c r="E22" s="301"/>
      <c r="F22" s="301"/>
      <c r="G22" s="301"/>
      <c r="H22" s="301"/>
      <c r="I22" s="301"/>
      <c r="J22" s="301"/>
      <c r="K22" s="301"/>
      <c r="X22" s="149" t="s">
        <v>421</v>
      </c>
      <c r="AG22" s="5"/>
      <c r="AH22" s="149" t="s">
        <v>203</v>
      </c>
      <c r="AI22" s="37"/>
      <c r="AJ22" s="5"/>
      <c r="AK22" s="5"/>
      <c r="AL22" s="5"/>
      <c r="AM22" s="5"/>
      <c r="AN22" s="5"/>
      <c r="AO22" s="5"/>
      <c r="AP22" s="5"/>
    </row>
    <row r="23" spans="2:42" ht="18" customHeight="1">
      <c r="B23" s="301"/>
      <c r="C23" s="301"/>
      <c r="D23" s="301"/>
      <c r="E23" s="301"/>
      <c r="F23" s="301"/>
      <c r="G23" s="301"/>
      <c r="H23" s="301"/>
      <c r="I23" s="301"/>
      <c r="J23" s="301"/>
      <c r="K23" s="301"/>
      <c r="Y23" s="57" t="s">
        <v>81</v>
      </c>
      <c r="Z23" s="57" t="s">
        <v>81</v>
      </c>
      <c r="AA23" s="57" t="s">
        <v>81</v>
      </c>
      <c r="AB23" s="57" t="s">
        <v>81</v>
      </c>
      <c r="AC23" s="57" t="s">
        <v>81</v>
      </c>
      <c r="AD23" s="57" t="s">
        <v>81</v>
      </c>
      <c r="AE23" s="57" t="s">
        <v>81</v>
      </c>
      <c r="AG23" s="5"/>
      <c r="AH23" s="5"/>
      <c r="AI23" s="5"/>
      <c r="AJ23" s="5"/>
      <c r="AK23" s="5"/>
      <c r="AL23" s="5"/>
      <c r="AM23" s="5"/>
      <c r="AN23" s="5"/>
      <c r="AO23" s="5"/>
      <c r="AP23" s="5"/>
    </row>
    <row r="24" spans="2:42" ht="13.9" customHeight="1">
      <c r="Y24" s="33" t="s">
        <v>187</v>
      </c>
      <c r="Z24" s="33" t="s">
        <v>146</v>
      </c>
      <c r="AA24" s="33" t="s">
        <v>140</v>
      </c>
      <c r="AB24" s="33" t="s">
        <v>158</v>
      </c>
      <c r="AC24" s="33" t="s">
        <v>152</v>
      </c>
      <c r="AD24" s="33" t="s">
        <v>188</v>
      </c>
      <c r="AE24" s="33" t="s">
        <v>137</v>
      </c>
      <c r="AG24" s="5"/>
      <c r="AH24" s="5"/>
      <c r="AI24" s="252" t="s">
        <v>146</v>
      </c>
      <c r="AJ24" s="33" t="s">
        <v>140</v>
      </c>
      <c r="AK24" s="33" t="s">
        <v>710</v>
      </c>
      <c r="AL24" s="33" t="s">
        <v>152</v>
      </c>
      <c r="AM24" s="33" t="s">
        <v>707</v>
      </c>
      <c r="AN24" s="33" t="s">
        <v>137</v>
      </c>
      <c r="AO24" s="33" t="s">
        <v>190</v>
      </c>
      <c r="AP24" s="5"/>
    </row>
    <row r="25" spans="2:42" ht="15">
      <c r="X25" s="33" t="s">
        <v>708</v>
      </c>
      <c r="Y25" s="112" t="s">
        <v>239</v>
      </c>
      <c r="Z25" s="112" t="s">
        <v>238</v>
      </c>
      <c r="AA25" s="112" t="s">
        <v>237</v>
      </c>
      <c r="AB25" s="112" t="s">
        <v>242</v>
      </c>
      <c r="AC25" s="112" t="s">
        <v>241</v>
      </c>
      <c r="AD25" s="112" t="s">
        <v>240</v>
      </c>
      <c r="AE25" s="112" t="s">
        <v>236</v>
      </c>
      <c r="AF25" s="112" t="s">
        <v>713</v>
      </c>
      <c r="AG25" s="5"/>
      <c r="AH25" s="33" t="s">
        <v>708</v>
      </c>
      <c r="AI25" s="37">
        <f>Z29</f>
        <v>790</v>
      </c>
      <c r="AJ25" s="37">
        <f>AA29</f>
        <v>285</v>
      </c>
      <c r="AK25" s="37">
        <f>AB29</f>
        <v>660</v>
      </c>
      <c r="AL25" s="37">
        <f>SUM(Y29,AC29:AD29)</f>
        <v>274</v>
      </c>
      <c r="AM25" s="37">
        <f>SUM(Y29:AA29,AC29:AD29)</f>
        <v>1349</v>
      </c>
      <c r="AN25" s="37">
        <f>AE29</f>
        <v>5375</v>
      </c>
      <c r="AO25" s="37">
        <f>AF29</f>
        <v>7390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187</v>
      </c>
      <c r="Z28" t="s">
        <v>146</v>
      </c>
      <c r="AA28" t="s">
        <v>140</v>
      </c>
      <c r="AB28" t="s">
        <v>158</v>
      </c>
      <c r="AC28" t="s">
        <v>152</v>
      </c>
      <c r="AD28" t="s">
        <v>188</v>
      </c>
      <c r="AE28" t="s">
        <v>137</v>
      </c>
      <c r="AF28" s="5"/>
      <c r="AG28" s="5"/>
      <c r="AH28" s="33"/>
      <c r="AI28" s="5"/>
      <c r="AJ28" s="5"/>
      <c r="AK28" s="5"/>
      <c r="AL28" s="5"/>
      <c r="AM28" s="5"/>
      <c r="AN28" s="5"/>
      <c r="AO28" s="5"/>
      <c r="AP28" s="5"/>
    </row>
    <row r="29" spans="2:42" ht="15">
      <c r="X29" s="33" t="s">
        <v>708</v>
      </c>
      <c r="Y29" s="2">
        <v>4</v>
      </c>
      <c r="Z29" s="2">
        <v>790</v>
      </c>
      <c r="AA29" s="2">
        <v>285</v>
      </c>
      <c r="AB29" s="2">
        <v>660</v>
      </c>
      <c r="AC29" s="2">
        <v>255</v>
      </c>
      <c r="AD29" s="2">
        <v>15</v>
      </c>
      <c r="AE29" s="2">
        <v>5375</v>
      </c>
      <c r="AF29" s="2">
        <v>7390</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567</v>
      </c>
      <c r="AH33" s="149" t="s">
        <v>243</v>
      </c>
      <c r="AI33" s="37"/>
      <c r="AJ33" s="5"/>
      <c r="AK33" s="5"/>
      <c r="AL33" s="5"/>
      <c r="AM33" s="5"/>
      <c r="AN33" s="5"/>
      <c r="AO33" s="5"/>
      <c r="AP33" s="5"/>
    </row>
    <row r="34" spans="2:44">
      <c r="Y34" s="57" t="s">
        <v>81</v>
      </c>
      <c r="Z34" s="57" t="s">
        <v>81</v>
      </c>
      <c r="AA34" s="57" t="s">
        <v>81</v>
      </c>
      <c r="AB34" s="57" t="s">
        <v>81</v>
      </c>
      <c r="AC34" s="57" t="s">
        <v>81</v>
      </c>
      <c r="AD34" s="57" t="s">
        <v>81</v>
      </c>
      <c r="AE34" s="57" t="s">
        <v>81</v>
      </c>
      <c r="AF34" s="5"/>
      <c r="AH34" s="5"/>
      <c r="AI34" s="5"/>
      <c r="AJ34" s="5"/>
      <c r="AK34" s="5"/>
      <c r="AL34" s="5"/>
      <c r="AM34" s="5"/>
      <c r="AN34" s="5"/>
      <c r="AO34" s="5"/>
      <c r="AP34" s="5"/>
    </row>
    <row r="35" spans="2:44">
      <c r="Y35" s="33" t="s">
        <v>187</v>
      </c>
      <c r="Z35" s="33" t="s">
        <v>146</v>
      </c>
      <c r="AA35" s="33" t="s">
        <v>140</v>
      </c>
      <c r="AB35" s="33" t="s">
        <v>158</v>
      </c>
      <c r="AC35" s="33" t="s">
        <v>152</v>
      </c>
      <c r="AD35" s="33" t="s">
        <v>188</v>
      </c>
      <c r="AE35" s="33" t="s">
        <v>137</v>
      </c>
      <c r="AH35" s="5"/>
      <c r="AI35" s="252" t="s">
        <v>146</v>
      </c>
      <c r="AJ35" s="33" t="s">
        <v>140</v>
      </c>
      <c r="AK35" s="33" t="s">
        <v>710</v>
      </c>
      <c r="AL35" s="33" t="s">
        <v>152</v>
      </c>
      <c r="AM35" s="33" t="s">
        <v>707</v>
      </c>
      <c r="AN35" s="33" t="s">
        <v>137</v>
      </c>
      <c r="AO35" s="33" t="s">
        <v>190</v>
      </c>
      <c r="AP35" s="5"/>
    </row>
    <row r="36" spans="2:44" ht="15">
      <c r="X36" s="33" t="s">
        <v>708</v>
      </c>
      <c r="Y36" s="112" t="s">
        <v>276</v>
      </c>
      <c r="Z36" s="112" t="s">
        <v>275</v>
      </c>
      <c r="AA36" s="112" t="s">
        <v>274</v>
      </c>
      <c r="AB36" s="112" t="s">
        <v>279</v>
      </c>
      <c r="AC36" s="112" t="s">
        <v>278</v>
      </c>
      <c r="AD36" s="112" t="s">
        <v>277</v>
      </c>
      <c r="AE36" s="112" t="s">
        <v>273</v>
      </c>
      <c r="AF36" s="112" t="s">
        <v>714</v>
      </c>
      <c r="AH36" s="33" t="s">
        <v>708</v>
      </c>
      <c r="AI36" s="37">
        <f>Z40</f>
        <v>285</v>
      </c>
      <c r="AJ36" s="37">
        <f>AA40</f>
        <v>560</v>
      </c>
      <c r="AK36" s="37">
        <f>AB40</f>
        <v>935</v>
      </c>
      <c r="AL36" s="37">
        <f>SUM(Y40, AC40:AD40)</f>
        <v>600</v>
      </c>
      <c r="AM36" s="37">
        <f>SUM(Y40:AA40,AC40:AD40)</f>
        <v>1445</v>
      </c>
      <c r="AN36" s="37">
        <f>AE40</f>
        <v>2340</v>
      </c>
      <c r="AO36" s="37">
        <f>AF40</f>
        <v>4720</v>
      </c>
      <c r="AP36" s="5"/>
    </row>
    <row r="37" spans="2:44">
      <c r="X37" s="33"/>
      <c r="Y37" s="33"/>
      <c r="Z37" s="33"/>
      <c r="AA37" s="33"/>
      <c r="AB37" s="33"/>
      <c r="AC37" s="33"/>
      <c r="AD37" s="33"/>
      <c r="AE37" s="33"/>
      <c r="AF37" s="33"/>
      <c r="AH37" s="33"/>
      <c r="AI37" s="5"/>
      <c r="AJ37" s="5"/>
      <c r="AK37" s="5"/>
      <c r="AL37" s="5"/>
      <c r="AM37" s="5"/>
      <c r="AN37" s="5"/>
      <c r="AO37" s="5"/>
      <c r="AP37" s="5"/>
    </row>
    <row r="38" spans="2:44">
      <c r="S38" t="s">
        <v>185</v>
      </c>
      <c r="X38" s="33"/>
      <c r="Y38" s="33"/>
      <c r="Z38" s="33"/>
      <c r="AA38" s="33"/>
      <c r="AB38" s="33"/>
      <c r="AC38" s="33"/>
      <c r="AD38" s="33"/>
      <c r="AE38" s="33"/>
      <c r="AF38" s="33"/>
      <c r="AH38" s="33"/>
      <c r="AI38" s="5"/>
      <c r="AJ38" s="5"/>
      <c r="AK38" s="5"/>
      <c r="AL38" s="5"/>
      <c r="AM38" s="5"/>
      <c r="AN38" s="5"/>
      <c r="AO38" s="5"/>
      <c r="AP38" s="5"/>
    </row>
    <row r="39" spans="2:44">
      <c r="X39" s="5"/>
      <c r="Y39" t="s">
        <v>187</v>
      </c>
      <c r="Z39" t="s">
        <v>146</v>
      </c>
      <c r="AA39" t="s">
        <v>140</v>
      </c>
      <c r="AB39" t="s">
        <v>158</v>
      </c>
      <c r="AC39" t="s">
        <v>152</v>
      </c>
      <c r="AD39" t="s">
        <v>188</v>
      </c>
      <c r="AE39" t="s">
        <v>137</v>
      </c>
      <c r="AG39" s="5"/>
      <c r="AH39" s="33"/>
      <c r="AI39" s="5"/>
      <c r="AJ39" s="5"/>
      <c r="AK39" s="5"/>
      <c r="AL39" s="5"/>
      <c r="AM39" s="5"/>
      <c r="AN39" s="5"/>
      <c r="AO39" s="5"/>
      <c r="AP39" s="5"/>
    </row>
    <row r="40" spans="2:44" ht="15">
      <c r="X40" s="33" t="s">
        <v>708</v>
      </c>
      <c r="Y40" s="2">
        <v>55</v>
      </c>
      <c r="Z40" s="2">
        <v>285</v>
      </c>
      <c r="AA40" s="2">
        <v>560</v>
      </c>
      <c r="AB40" s="2">
        <v>935</v>
      </c>
      <c r="AC40" s="2">
        <v>360</v>
      </c>
      <c r="AD40" s="2">
        <v>185</v>
      </c>
      <c r="AE40" s="2">
        <v>2340</v>
      </c>
      <c r="AF40" s="2">
        <v>4720</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King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712</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Des Moines total number of owner and renter households by race and ethnicity, 2019</v>
      </c>
      <c r="C47" s="301"/>
      <c r="D47" s="301"/>
      <c r="E47" s="301"/>
      <c r="F47" s="301"/>
      <c r="G47" s="301"/>
      <c r="H47" s="301"/>
      <c r="I47" s="301"/>
      <c r="J47" s="301"/>
      <c r="K47" s="301"/>
      <c r="X47" s="149" t="s">
        <v>705</v>
      </c>
      <c r="Y47" s="5"/>
      <c r="Z47" s="5"/>
      <c r="AA47" s="5"/>
      <c r="AB47" s="5"/>
      <c r="AC47" s="5"/>
      <c r="AD47" s="5"/>
      <c r="AE47" s="5"/>
      <c r="AF47" s="5"/>
      <c r="AG47" s="5"/>
      <c r="AH47" s="149" t="s">
        <v>280</v>
      </c>
      <c r="AI47" s="37"/>
      <c r="AJ47" s="37"/>
      <c r="AK47" s="57" t="s">
        <v>706</v>
      </c>
      <c r="AL47" s="5"/>
      <c r="AM47" s="5"/>
      <c r="AN47" s="5"/>
      <c r="AO47" s="5"/>
      <c r="AP47" s="5"/>
    </row>
    <row r="48" spans="2:44" ht="22.5" customHeight="1">
      <c r="B48" s="301"/>
      <c r="C48" s="301"/>
      <c r="D48" s="301"/>
      <c r="E48" s="301"/>
      <c r="F48" s="301"/>
      <c r="G48" s="301"/>
      <c r="H48" s="301"/>
      <c r="I48" s="301"/>
      <c r="J48" s="301"/>
      <c r="K48" s="301"/>
      <c r="X48" s="149"/>
      <c r="Y48" s="341" t="s">
        <v>187</v>
      </c>
      <c r="Z48" s="297" t="s">
        <v>146</v>
      </c>
      <c r="AA48" s="341" t="s">
        <v>140</v>
      </c>
      <c r="AB48" s="341" t="s">
        <v>158</v>
      </c>
      <c r="AC48" s="341" t="s">
        <v>152</v>
      </c>
      <c r="AD48" s="341" t="s">
        <v>188</v>
      </c>
      <c r="AE48" s="297" t="s">
        <v>137</v>
      </c>
      <c r="AF48" s="297" t="s">
        <v>190</v>
      </c>
      <c r="AG48" s="5"/>
      <c r="AH48" s="37"/>
      <c r="AI48" s="369" t="s">
        <v>146</v>
      </c>
      <c r="AJ48" s="369" t="s">
        <v>140</v>
      </c>
      <c r="AK48" s="369" t="s">
        <v>710</v>
      </c>
      <c r="AL48" s="369" t="s">
        <v>152</v>
      </c>
      <c r="AM48" s="369" t="s">
        <v>707</v>
      </c>
      <c r="AN48" s="369" t="s">
        <v>137</v>
      </c>
      <c r="AO48" s="369" t="s">
        <v>190</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708</v>
      </c>
      <c r="Y51" s="37">
        <f t="shared" ref="Y51:AF51" si="8">SUM(Y66,Y77)</f>
        <v>4255</v>
      </c>
      <c r="Z51" s="37">
        <f t="shared" si="8"/>
        <v>139710</v>
      </c>
      <c r="AA51" s="37">
        <f t="shared" si="8"/>
        <v>50540</v>
      </c>
      <c r="AB51" s="37">
        <f t="shared" si="8"/>
        <v>60360</v>
      </c>
      <c r="AC51" s="37">
        <f t="shared" si="8"/>
        <v>34570</v>
      </c>
      <c r="AD51" s="37">
        <f t="shared" si="8"/>
        <v>4125</v>
      </c>
      <c r="AE51" s="37">
        <f t="shared" si="8"/>
        <v>588475</v>
      </c>
      <c r="AF51" s="37">
        <f t="shared" si="8"/>
        <v>882030</v>
      </c>
      <c r="AG51" s="5"/>
      <c r="AH51" t="s">
        <v>203</v>
      </c>
      <c r="AI51" s="5">
        <f>AI62</f>
        <v>82405</v>
      </c>
      <c r="AJ51" s="5">
        <f t="shared" ref="AJ51:AO51" si="9">AJ62</f>
        <v>14140</v>
      </c>
      <c r="AK51" s="5">
        <f t="shared" si="9"/>
        <v>20985</v>
      </c>
      <c r="AL51" s="5">
        <f t="shared" si="9"/>
        <v>16625</v>
      </c>
      <c r="AM51" s="5">
        <f t="shared" si="9"/>
        <v>134155</v>
      </c>
      <c r="AN51" s="5">
        <f t="shared" si="9"/>
        <v>368145</v>
      </c>
      <c r="AO51" s="5">
        <f t="shared" si="9"/>
        <v>502295</v>
      </c>
      <c r="AP51" s="37"/>
    </row>
    <row r="52" spans="24:44">
      <c r="X52" s="33"/>
      <c r="Y52" s="5"/>
      <c r="Z52" s="5"/>
      <c r="AA52" s="5"/>
      <c r="AB52" s="5"/>
      <c r="AC52" s="5"/>
      <c r="AD52" s="5"/>
      <c r="AE52" s="5"/>
      <c r="AF52" s="5"/>
      <c r="AG52" s="5"/>
      <c r="AH52" s="33" t="s">
        <v>243</v>
      </c>
      <c r="AI52" s="5">
        <f>AI73</f>
        <v>57305</v>
      </c>
      <c r="AJ52" s="5">
        <f t="shared" ref="AJ52:AO52" si="10">AJ73</f>
        <v>36400</v>
      </c>
      <c r="AK52" s="5">
        <f t="shared" si="10"/>
        <v>39375</v>
      </c>
      <c r="AL52" s="5">
        <f t="shared" si="10"/>
        <v>26325</v>
      </c>
      <c r="AM52" s="5">
        <f t="shared" si="10"/>
        <v>159405</v>
      </c>
      <c r="AN52" s="5">
        <f t="shared" si="10"/>
        <v>220330</v>
      </c>
      <c r="AO52" s="5">
        <f t="shared" si="10"/>
        <v>379735</v>
      </c>
      <c r="AP52" s="5"/>
      <c r="AR52" s="31"/>
    </row>
    <row r="53" spans="24:44" ht="15">
      <c r="X53" s="33"/>
      <c r="Y53" s="5"/>
      <c r="Z53" s="5"/>
      <c r="AA53" s="5"/>
      <c r="AB53" s="5"/>
      <c r="AC53" s="5"/>
      <c r="AD53" s="5"/>
      <c r="AE53" s="251" t="s">
        <v>709</v>
      </c>
      <c r="AF53" s="5">
        <f>SUM(Y51:AE51)</f>
        <v>882035</v>
      </c>
      <c r="AG53" s="5"/>
      <c r="AH53" s="34" t="s">
        <v>150</v>
      </c>
      <c r="AI53" s="34">
        <f>Z51</f>
        <v>139710</v>
      </c>
      <c r="AJ53" s="34">
        <f>AA51</f>
        <v>50540</v>
      </c>
      <c r="AK53" s="37">
        <f>AB51</f>
        <v>60360</v>
      </c>
      <c r="AL53" s="37">
        <f>SUM(Y51, AC51:AD51)</f>
        <v>42950</v>
      </c>
      <c r="AM53" s="37">
        <f>SUM(Y51:AD51)</f>
        <v>293560</v>
      </c>
      <c r="AN53" s="37">
        <f>AE51</f>
        <v>588475</v>
      </c>
      <c r="AO53" s="37">
        <f>AF51</f>
        <v>882030</v>
      </c>
      <c r="AP53" s="5"/>
    </row>
    <row r="54" spans="24:44">
      <c r="X54" s="33"/>
      <c r="Y54" s="5"/>
      <c r="Z54" s="5"/>
      <c r="AA54" s="5"/>
      <c r="AB54" s="5"/>
      <c r="AC54" s="5"/>
      <c r="AD54" s="5"/>
      <c r="AE54" s="250"/>
      <c r="AG54" s="5"/>
      <c r="AH54" s="33"/>
      <c r="AI54" s="5"/>
      <c r="AJ54" s="5"/>
      <c r="AK54" s="5"/>
      <c r="AL54" s="5"/>
      <c r="AM54" s="5"/>
      <c r="AN54" s="5"/>
      <c r="AO54" s="5"/>
      <c r="AP54" s="5"/>
    </row>
    <row r="55" spans="24:44">
      <c r="AE55" s="59" t="s">
        <v>708</v>
      </c>
      <c r="AF55" s="112" t="s">
        <v>711</v>
      </c>
      <c r="AG55" s="5"/>
      <c r="AH55" t="s">
        <v>203</v>
      </c>
      <c r="AI55" s="6">
        <f>AI51/AI$53</f>
        <v>0.58982893135781256</v>
      </c>
      <c r="AJ55" s="6">
        <f t="shared" ref="AJ55:AO55" si="11">AJ51/AJ$53</f>
        <v>0.27977839335180055</v>
      </c>
      <c r="AK55" s="6">
        <f t="shared" si="11"/>
        <v>0.34766401590457258</v>
      </c>
      <c r="AL55" s="6">
        <f t="shared" si="11"/>
        <v>0.3870779976717113</v>
      </c>
      <c r="AM55" s="6">
        <f t="shared" si="11"/>
        <v>0.45699345959940046</v>
      </c>
      <c r="AN55" s="6">
        <f t="shared" si="11"/>
        <v>0.62559157143464039</v>
      </c>
      <c r="AO55" s="6">
        <f t="shared" si="11"/>
        <v>0.56947609491740647</v>
      </c>
      <c r="AP55" s="5"/>
    </row>
    <row r="56" spans="24:44" ht="15">
      <c r="AG56" s="5"/>
      <c r="AH56" s="33" t="s">
        <v>243</v>
      </c>
      <c r="AI56" s="6">
        <f>AI52/AI$53</f>
        <v>0.41017106864218739</v>
      </c>
      <c r="AJ56" s="6">
        <f t="shared" ref="AJ56:AO56" si="12">AJ52/AJ$53</f>
        <v>0.72022160664819945</v>
      </c>
      <c r="AK56" s="6">
        <f t="shared" si="12"/>
        <v>0.65233598409542748</v>
      </c>
      <c r="AL56" s="6">
        <f t="shared" si="12"/>
        <v>0.61292200232828875</v>
      </c>
      <c r="AM56" s="6">
        <f t="shared" si="12"/>
        <v>0.54300654040059959</v>
      </c>
      <c r="AN56" s="6">
        <f t="shared" si="12"/>
        <v>0.37440842856535961</v>
      </c>
      <c r="AO56" s="6">
        <f t="shared" si="12"/>
        <v>0.43052390508259358</v>
      </c>
      <c r="AP56" s="37"/>
    </row>
    <row r="57" spans="24:44">
      <c r="X57" s="248"/>
      <c r="Y57" s="249"/>
      <c r="Z57" s="249"/>
      <c r="AA57" s="249"/>
      <c r="AB57" s="249"/>
      <c r="AC57" s="249"/>
      <c r="AD57" s="249"/>
      <c r="AE57" s="249"/>
      <c r="AG57" s="5"/>
      <c r="AH57" s="5" t="s">
        <v>150</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421</v>
      </c>
      <c r="AG59" s="5"/>
      <c r="AH59" s="149" t="s">
        <v>203</v>
      </c>
      <c r="AI59" s="37"/>
      <c r="AJ59" s="5"/>
      <c r="AK59" s="5"/>
      <c r="AL59" s="5"/>
      <c r="AM59" s="5"/>
      <c r="AN59" s="5"/>
      <c r="AO59" s="5"/>
      <c r="AP59" s="5"/>
    </row>
    <row r="60" spans="24:44">
      <c r="Y60" s="57" t="s">
        <v>85</v>
      </c>
      <c r="Z60" s="57" t="s">
        <v>85</v>
      </c>
      <c r="AA60" s="57" t="s">
        <v>85</v>
      </c>
      <c r="AB60" s="57" t="s">
        <v>85</v>
      </c>
      <c r="AC60" s="57" t="s">
        <v>85</v>
      </c>
      <c r="AD60" s="57" t="s">
        <v>85</v>
      </c>
      <c r="AE60" s="57" t="s">
        <v>85</v>
      </c>
      <c r="AF60" s="57" t="s">
        <v>85</v>
      </c>
      <c r="AG60" s="5"/>
      <c r="AH60" s="5"/>
      <c r="AI60" s="5"/>
      <c r="AJ60" s="5"/>
      <c r="AK60" s="5"/>
      <c r="AL60" s="5"/>
      <c r="AM60" s="5"/>
      <c r="AN60" s="5"/>
      <c r="AO60" s="5"/>
      <c r="AP60" s="5"/>
    </row>
    <row r="61" spans="24:44">
      <c r="Y61" s="33" t="s">
        <v>187</v>
      </c>
      <c r="Z61" s="33" t="s">
        <v>146</v>
      </c>
      <c r="AA61" s="33" t="s">
        <v>140</v>
      </c>
      <c r="AB61" s="33" t="s">
        <v>158</v>
      </c>
      <c r="AC61" s="33" t="s">
        <v>152</v>
      </c>
      <c r="AD61" s="33" t="s">
        <v>188</v>
      </c>
      <c r="AE61" s="33" t="s">
        <v>137</v>
      </c>
      <c r="AG61" s="5"/>
      <c r="AH61" s="5"/>
      <c r="AI61" s="252" t="s">
        <v>146</v>
      </c>
      <c r="AJ61" s="33" t="s">
        <v>140</v>
      </c>
      <c r="AK61" s="33" t="s">
        <v>710</v>
      </c>
      <c r="AL61" s="33" t="s">
        <v>152</v>
      </c>
      <c r="AM61" s="33" t="s">
        <v>707</v>
      </c>
      <c r="AN61" s="33" t="s">
        <v>137</v>
      </c>
      <c r="AO61" s="33" t="s">
        <v>190</v>
      </c>
      <c r="AP61" s="5"/>
    </row>
    <row r="62" spans="24:44" ht="15">
      <c r="X62" s="33" t="s">
        <v>708</v>
      </c>
      <c r="Y62" s="112" t="s">
        <v>239</v>
      </c>
      <c r="Z62" s="112" t="s">
        <v>238</v>
      </c>
      <c r="AA62" s="112" t="s">
        <v>237</v>
      </c>
      <c r="AB62" s="112" t="s">
        <v>242</v>
      </c>
      <c r="AC62" s="112" t="s">
        <v>241</v>
      </c>
      <c r="AD62" s="112" t="s">
        <v>240</v>
      </c>
      <c r="AE62" s="112" t="s">
        <v>236</v>
      </c>
      <c r="AF62" s="112" t="s">
        <v>713</v>
      </c>
      <c r="AG62" s="5"/>
      <c r="AH62" s="33" t="s">
        <v>708</v>
      </c>
      <c r="AI62" s="37">
        <f>Z66</f>
        <v>82405</v>
      </c>
      <c r="AJ62" s="37">
        <f>AA66</f>
        <v>14140</v>
      </c>
      <c r="AK62" s="37">
        <f>AB66</f>
        <v>20985</v>
      </c>
      <c r="AL62" s="37">
        <f>SUM(Y66,AC66:AD66)</f>
        <v>16625</v>
      </c>
      <c r="AM62" s="37">
        <f>SUM(Y66:AD66)</f>
        <v>134155</v>
      </c>
      <c r="AN62" s="37">
        <f>AE66</f>
        <v>368145</v>
      </c>
      <c r="AO62" s="37">
        <f>AF66</f>
        <v>502295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187</v>
      </c>
      <c r="Z65" t="s">
        <v>146</v>
      </c>
      <c r="AA65" t="s">
        <v>140</v>
      </c>
      <c r="AB65" t="s">
        <v>158</v>
      </c>
      <c r="AC65" t="s">
        <v>152</v>
      </c>
      <c r="AD65" t="s">
        <v>188</v>
      </c>
      <c r="AE65" t="s">
        <v>137</v>
      </c>
      <c r="AF65" s="5"/>
      <c r="AG65" s="5"/>
      <c r="AH65" s="33"/>
      <c r="AI65" s="5"/>
      <c r="AJ65" s="5"/>
      <c r="AK65" s="5"/>
      <c r="AL65" s="5"/>
      <c r="AM65" s="5"/>
      <c r="AN65" s="5"/>
      <c r="AO65" s="5"/>
      <c r="AP65" s="5"/>
    </row>
    <row r="66" spans="2:42" ht="15">
      <c r="X66" s="33" t="s">
        <v>708</v>
      </c>
      <c r="Y66" s="2">
        <v>1590</v>
      </c>
      <c r="Z66" s="2">
        <v>82405</v>
      </c>
      <c r="AA66" s="2">
        <v>14140</v>
      </c>
      <c r="AB66" s="2">
        <v>20985</v>
      </c>
      <c r="AC66" s="2">
        <v>14100</v>
      </c>
      <c r="AD66" s="2">
        <v>935</v>
      </c>
      <c r="AE66" s="2">
        <v>368145</v>
      </c>
      <c r="AF66" s="2">
        <v>502295</v>
      </c>
      <c r="AG66" s="5"/>
      <c r="AH66" s="33"/>
      <c r="AI66" s="5"/>
      <c r="AJ66" s="5"/>
      <c r="AK66" s="5"/>
      <c r="AL66" s="5"/>
      <c r="AM66" s="5"/>
      <c r="AN66" s="5"/>
      <c r="AO66" s="5"/>
      <c r="AP66" s="5"/>
    </row>
    <row r="67" spans="2:42" ht="15">
      <c r="B67" s="278" t="s">
        <v>712</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Des Moines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567</v>
      </c>
      <c r="AH70" s="149" t="s">
        <v>243</v>
      </c>
      <c r="AI70" s="37"/>
      <c r="AJ70" s="5"/>
      <c r="AK70" s="5"/>
      <c r="AL70" s="5"/>
      <c r="AM70" s="5"/>
      <c r="AN70" s="5"/>
      <c r="AO70" s="5"/>
      <c r="AP70" s="5"/>
    </row>
    <row r="71" spans="2:42" ht="21.75" customHeight="1">
      <c r="Y71" s="57" t="s">
        <v>85</v>
      </c>
      <c r="Z71" s="57" t="s">
        <v>85</v>
      </c>
      <c r="AA71" s="57" t="s">
        <v>85</v>
      </c>
      <c r="AB71" s="57" t="s">
        <v>85</v>
      </c>
      <c r="AC71" s="57" t="s">
        <v>85</v>
      </c>
      <c r="AD71" s="57" t="s">
        <v>85</v>
      </c>
      <c r="AE71" s="57" t="s">
        <v>85</v>
      </c>
      <c r="AF71" s="57" t="s">
        <v>85</v>
      </c>
      <c r="AH71" s="5"/>
      <c r="AI71" s="5"/>
      <c r="AJ71" s="5"/>
      <c r="AK71" s="5"/>
      <c r="AL71" s="5"/>
      <c r="AM71" s="5"/>
      <c r="AN71" s="5"/>
      <c r="AO71" s="5"/>
      <c r="AP71" s="5"/>
    </row>
    <row r="72" spans="2:42" ht="21.75" customHeight="1">
      <c r="Y72" s="33" t="s">
        <v>187</v>
      </c>
      <c r="Z72" s="33" t="s">
        <v>146</v>
      </c>
      <c r="AA72" s="33" t="s">
        <v>140</v>
      </c>
      <c r="AB72" s="33" t="s">
        <v>158</v>
      </c>
      <c r="AC72" s="33" t="s">
        <v>152</v>
      </c>
      <c r="AD72" s="33" t="s">
        <v>188</v>
      </c>
      <c r="AE72" s="33" t="s">
        <v>137</v>
      </c>
      <c r="AH72" s="5"/>
      <c r="AI72" s="252" t="s">
        <v>146</v>
      </c>
      <c r="AJ72" s="33" t="s">
        <v>140</v>
      </c>
      <c r="AK72" s="33" t="s">
        <v>710</v>
      </c>
      <c r="AL72" s="33" t="s">
        <v>152</v>
      </c>
      <c r="AM72" s="33" t="s">
        <v>707</v>
      </c>
      <c r="AN72" s="33" t="s">
        <v>137</v>
      </c>
      <c r="AO72" s="33" t="s">
        <v>190</v>
      </c>
      <c r="AP72" s="5"/>
    </row>
    <row r="73" spans="2:42" ht="14.25" customHeight="1">
      <c r="X73" s="33" t="s">
        <v>708</v>
      </c>
      <c r="Y73" s="112" t="s">
        <v>276</v>
      </c>
      <c r="Z73" s="112" t="s">
        <v>275</v>
      </c>
      <c r="AA73" s="112" t="s">
        <v>274</v>
      </c>
      <c r="AB73" s="112" t="s">
        <v>279</v>
      </c>
      <c r="AC73" s="112" t="s">
        <v>278</v>
      </c>
      <c r="AD73" s="112" t="s">
        <v>277</v>
      </c>
      <c r="AE73" s="112" t="s">
        <v>273</v>
      </c>
      <c r="AF73" s="112" t="s">
        <v>714</v>
      </c>
      <c r="AH73" s="33" t="s">
        <v>708</v>
      </c>
      <c r="AI73" s="37">
        <f>Z77</f>
        <v>57305</v>
      </c>
      <c r="AJ73" s="37">
        <f>AA77</f>
        <v>36400</v>
      </c>
      <c r="AK73" s="37">
        <f>AB77</f>
        <v>39375</v>
      </c>
      <c r="AL73" s="37">
        <f>SUM(Y77, AC77:AD77)</f>
        <v>26325</v>
      </c>
      <c r="AM73" s="37">
        <f>SUM(Y77:AD77)</f>
        <v>159405</v>
      </c>
      <c r="AN73" s="37">
        <f>AE77</f>
        <v>220330</v>
      </c>
      <c r="AO73" s="37">
        <f>AF77</f>
        <v>379735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187</v>
      </c>
      <c r="Z76" t="s">
        <v>146</v>
      </c>
      <c r="AA76" t="s">
        <v>140</v>
      </c>
      <c r="AB76" t="s">
        <v>158</v>
      </c>
      <c r="AC76" t="s">
        <v>152</v>
      </c>
      <c r="AD76" t="s">
        <v>188</v>
      </c>
      <c r="AE76" t="s">
        <v>137</v>
      </c>
      <c r="AG76" s="5"/>
      <c r="AH76" s="33"/>
      <c r="AI76" s="5"/>
      <c r="AJ76" s="5"/>
      <c r="AK76" s="5"/>
      <c r="AL76" s="5"/>
      <c r="AM76" s="5"/>
      <c r="AN76" s="5"/>
      <c r="AO76" s="5"/>
      <c r="AP76" s="5"/>
    </row>
    <row r="77" spans="2:42" ht="15">
      <c r="X77" s="33" t="s">
        <v>708</v>
      </c>
      <c r="Y77" s="2">
        <v>2665</v>
      </c>
      <c r="Z77" s="2">
        <v>57305</v>
      </c>
      <c r="AA77" s="2">
        <v>36400</v>
      </c>
      <c r="AB77" s="2">
        <v>39375</v>
      </c>
      <c r="AC77" s="2">
        <v>20470</v>
      </c>
      <c r="AD77" s="2">
        <v>3190</v>
      </c>
      <c r="AE77" s="2">
        <v>220330</v>
      </c>
      <c r="AF77" s="2">
        <v>379735</v>
      </c>
      <c r="AG77" s="5"/>
      <c r="AH77" s="33"/>
      <c r="AI77" s="5"/>
      <c r="AJ77" s="5"/>
      <c r="AK77" s="5"/>
      <c r="AL77" s="5"/>
      <c r="AM77" s="5"/>
      <c r="AN77" s="5"/>
      <c r="AO77" s="5"/>
      <c r="AP77" s="5"/>
    </row>
    <row r="81" spans="2:12" ht="14.25" customHeight="1"/>
    <row r="90" spans="2:12" ht="20.25" customHeight="1">
      <c r="B90" s="278" t="s">
        <v>712</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Des Moines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712</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715</v>
      </c>
      <c r="B1" s="111" t="s">
        <v>716</v>
      </c>
    </row>
    <row r="2" spans="1:2">
      <c r="A2" t="s">
        <v>717</v>
      </c>
      <c r="B2" t="s">
        <v>718</v>
      </c>
    </row>
    <row r="3" spans="1:2">
      <c r="A3" t="s">
        <v>719</v>
      </c>
      <c r="B3" t="s">
        <v>720</v>
      </c>
    </row>
    <row r="4" spans="1:2">
      <c r="A4" t="s">
        <v>721</v>
      </c>
      <c r="B4" t="s">
        <v>722</v>
      </c>
    </row>
    <row r="5" spans="1:2">
      <c r="A5" t="s">
        <v>723</v>
      </c>
      <c r="B5" t="s">
        <v>724</v>
      </c>
    </row>
    <row r="6" spans="1:2">
      <c r="A6" t="s">
        <v>725</v>
      </c>
      <c r="B6" t="s">
        <v>726</v>
      </c>
    </row>
    <row r="7" spans="1:2">
      <c r="A7" t="s">
        <v>727</v>
      </c>
      <c r="B7" t="s">
        <v>728</v>
      </c>
    </row>
    <row r="8" spans="1:2">
      <c r="A8" t="s">
        <v>729</v>
      </c>
      <c r="B8" t="s">
        <v>730</v>
      </c>
    </row>
    <row r="9" spans="1:2">
      <c r="A9" t="s">
        <v>731</v>
      </c>
      <c r="B9" t="s">
        <v>732</v>
      </c>
    </row>
    <row r="10" spans="1:2">
      <c r="A10" t="s">
        <v>733</v>
      </c>
      <c r="B10" t="s">
        <v>734</v>
      </c>
    </row>
    <row r="11" spans="1:2">
      <c r="A11" t="s">
        <v>735</v>
      </c>
      <c r="B11" t="s">
        <v>736</v>
      </c>
    </row>
    <row r="12" spans="1:2">
      <c r="A12" t="s">
        <v>737</v>
      </c>
      <c r="B12" t="s">
        <v>738</v>
      </c>
    </row>
    <row r="13" spans="1:2">
      <c r="A13" t="s">
        <v>739</v>
      </c>
      <c r="B13" t="s">
        <v>740</v>
      </c>
    </row>
    <row r="14" spans="1:2">
      <c r="A14" t="s">
        <v>741</v>
      </c>
      <c r="B14" t="s">
        <v>742</v>
      </c>
    </row>
    <row r="15" spans="1:2">
      <c r="A15" t="s">
        <v>743</v>
      </c>
      <c r="B15" t="s">
        <v>744</v>
      </c>
    </row>
    <row r="16" spans="1:2">
      <c r="A16" t="s">
        <v>745</v>
      </c>
      <c r="B16" t="s">
        <v>746</v>
      </c>
    </row>
    <row r="17" spans="1:2">
      <c r="A17" t="s">
        <v>747</v>
      </c>
      <c r="B17" t="s">
        <v>748</v>
      </c>
    </row>
    <row r="18" spans="1:2">
      <c r="A18" t="s">
        <v>749</v>
      </c>
      <c r="B18" t="s">
        <v>750</v>
      </c>
    </row>
    <row r="19" spans="1:2">
      <c r="A19" t="s">
        <v>8</v>
      </c>
      <c r="B19" t="s">
        <v>751</v>
      </c>
    </row>
    <row r="20" spans="1:2">
      <c r="A20" t="s">
        <v>752</v>
      </c>
      <c r="B20" t="s">
        <v>753</v>
      </c>
    </row>
    <row r="21" spans="1:2">
      <c r="A21" t="s">
        <v>754</v>
      </c>
      <c r="B21" t="s">
        <v>755</v>
      </c>
    </row>
    <row r="22" spans="1:2">
      <c r="A22" t="s">
        <v>756</v>
      </c>
      <c r="B22" t="s">
        <v>757</v>
      </c>
    </row>
    <row r="23" spans="1:2">
      <c r="A23" t="s">
        <v>758</v>
      </c>
      <c r="B23" t="s">
        <v>759</v>
      </c>
    </row>
    <row r="24" spans="1:2">
      <c r="A24" t="s">
        <v>760</v>
      </c>
      <c r="B24" t="s">
        <v>761</v>
      </c>
    </row>
    <row r="25" spans="1:2">
      <c r="A25" t="s">
        <v>762</v>
      </c>
      <c r="B25" t="s">
        <v>763</v>
      </c>
    </row>
    <row r="26" spans="1:2">
      <c r="A26" t="s">
        <v>764</v>
      </c>
      <c r="B26" t="s">
        <v>765</v>
      </c>
    </row>
    <row r="27" spans="1:2">
      <c r="A27" t="s">
        <v>766</v>
      </c>
      <c r="B27" t="s">
        <v>767</v>
      </c>
    </row>
    <row r="28" spans="1:2">
      <c r="A28" t="s">
        <v>768</v>
      </c>
      <c r="B28" t="s">
        <v>769</v>
      </c>
    </row>
    <row r="29" spans="1:2">
      <c r="A29" t="s">
        <v>770</v>
      </c>
      <c r="B29" t="s">
        <v>771</v>
      </c>
    </row>
    <row r="30" spans="1:2">
      <c r="A30" t="s">
        <v>772</v>
      </c>
      <c r="B30" t="s">
        <v>773</v>
      </c>
    </row>
    <row r="31" spans="1:2">
      <c r="A31" t="s">
        <v>774</v>
      </c>
      <c r="B31" t="s">
        <v>775</v>
      </c>
    </row>
    <row r="32" spans="1:2">
      <c r="A32" t="s">
        <v>776</v>
      </c>
      <c r="B32" t="s">
        <v>777</v>
      </c>
    </row>
    <row r="33" spans="1:2">
      <c r="A33" t="s">
        <v>778</v>
      </c>
      <c r="B33" t="s">
        <v>779</v>
      </c>
    </row>
    <row r="34" spans="1:2">
      <c r="A34" t="s">
        <v>780</v>
      </c>
      <c r="B34" t="s">
        <v>781</v>
      </c>
    </row>
    <row r="35" spans="1:2">
      <c r="A35" t="s">
        <v>782</v>
      </c>
      <c r="B35" t="s">
        <v>783</v>
      </c>
    </row>
    <row r="36" spans="1:2">
      <c r="A36" t="s">
        <v>784</v>
      </c>
      <c r="B36" t="s">
        <v>785</v>
      </c>
    </row>
    <row r="37" spans="1:2">
      <c r="A37" t="s">
        <v>786</v>
      </c>
      <c r="B37" t="s">
        <v>787</v>
      </c>
    </row>
    <row r="38" spans="1:2">
      <c r="A38" t="s">
        <v>788</v>
      </c>
      <c r="B38" t="s">
        <v>789</v>
      </c>
    </row>
    <row r="39" spans="1:2">
      <c r="A39" t="s">
        <v>790</v>
      </c>
      <c r="B39" t="s">
        <v>791</v>
      </c>
    </row>
    <row r="40" spans="1:2">
      <c r="A40" t="s">
        <v>792</v>
      </c>
      <c r="B40" t="s">
        <v>793</v>
      </c>
    </row>
    <row r="41" spans="1:2">
      <c r="A41" t="s">
        <v>794</v>
      </c>
      <c r="B41" t="s">
        <v>795</v>
      </c>
    </row>
    <row r="42" spans="1:2">
      <c r="A42" t="s">
        <v>796</v>
      </c>
      <c r="B42" t="s">
        <v>797</v>
      </c>
    </row>
    <row r="43" spans="1:2">
      <c r="A43" t="s">
        <v>798</v>
      </c>
      <c r="B43" t="s">
        <v>799</v>
      </c>
    </row>
    <row r="44" spans="1:2">
      <c r="A44" t="s">
        <v>800</v>
      </c>
      <c r="B44" t="s">
        <v>801</v>
      </c>
    </row>
    <row r="45" spans="1:2">
      <c r="A45" t="s">
        <v>802</v>
      </c>
      <c r="B45" t="s">
        <v>803</v>
      </c>
    </row>
    <row r="46" spans="1:2">
      <c r="A46" t="s">
        <v>804</v>
      </c>
      <c r="B46" t="s">
        <v>805</v>
      </c>
    </row>
    <row r="47" spans="1:2">
      <c r="A47" t="s">
        <v>806</v>
      </c>
      <c r="B47" t="s">
        <v>807</v>
      </c>
    </row>
    <row r="48" spans="1:2">
      <c r="A48" t="s">
        <v>808</v>
      </c>
      <c r="B48" t="s">
        <v>809</v>
      </c>
    </row>
    <row r="49" spans="1:2">
      <c r="A49" t="s">
        <v>810</v>
      </c>
      <c r="B49" t="s">
        <v>811</v>
      </c>
    </row>
    <row r="50" spans="1:2">
      <c r="A50" t="s">
        <v>812</v>
      </c>
      <c r="B50" t="s">
        <v>813</v>
      </c>
    </row>
    <row r="51" spans="1:2">
      <c r="A51" t="s">
        <v>814</v>
      </c>
      <c r="B51" t="s">
        <v>815</v>
      </c>
    </row>
    <row r="52" spans="1:2">
      <c r="A52" t="s">
        <v>816</v>
      </c>
      <c r="B52" t="s">
        <v>817</v>
      </c>
    </row>
    <row r="53" spans="1:2">
      <c r="A53" t="s">
        <v>818</v>
      </c>
      <c r="B53" t="s">
        <v>819</v>
      </c>
    </row>
    <row r="54" spans="1:2">
      <c r="A54" t="s">
        <v>820</v>
      </c>
      <c r="B54" t="s">
        <v>821</v>
      </c>
    </row>
    <row r="55" spans="1:2">
      <c r="A55" t="s">
        <v>822</v>
      </c>
      <c r="B55" t="s">
        <v>823</v>
      </c>
    </row>
    <row r="56" spans="1:2">
      <c r="A56" t="s">
        <v>824</v>
      </c>
      <c r="B56" t="s">
        <v>825</v>
      </c>
    </row>
    <row r="57" spans="1:2">
      <c r="A57" t="s">
        <v>826</v>
      </c>
      <c r="B57" t="s">
        <v>827</v>
      </c>
    </row>
    <row r="58" spans="1:2">
      <c r="A58" t="s">
        <v>828</v>
      </c>
      <c r="B58" t="s">
        <v>829</v>
      </c>
    </row>
    <row r="59" spans="1:2">
      <c r="A59" t="s">
        <v>830</v>
      </c>
      <c r="B59" t="s">
        <v>831</v>
      </c>
    </row>
    <row r="60" spans="1:2">
      <c r="A60" t="s">
        <v>832</v>
      </c>
      <c r="B60" t="s">
        <v>833</v>
      </c>
    </row>
    <row r="61" spans="1:2">
      <c r="A61" t="s">
        <v>834</v>
      </c>
      <c r="B61" t="s">
        <v>835</v>
      </c>
    </row>
    <row r="62" spans="1:2">
      <c r="A62" t="s">
        <v>836</v>
      </c>
      <c r="B62" t="s">
        <v>837</v>
      </c>
    </row>
    <row r="63" spans="1:2">
      <c r="A63" t="s">
        <v>838</v>
      </c>
      <c r="B63" t="s">
        <v>839</v>
      </c>
    </row>
    <row r="64" spans="1:2">
      <c r="A64" t="s">
        <v>840</v>
      </c>
      <c r="B64" t="s">
        <v>841</v>
      </c>
    </row>
    <row r="65" spans="1:2">
      <c r="A65" t="s">
        <v>842</v>
      </c>
      <c r="B65" t="s">
        <v>843</v>
      </c>
    </row>
    <row r="66" spans="1:2">
      <c r="A66" t="s">
        <v>844</v>
      </c>
      <c r="B66" t="s">
        <v>845</v>
      </c>
    </row>
    <row r="67" spans="1:2">
      <c r="A67" t="s">
        <v>846</v>
      </c>
      <c r="B67" t="s">
        <v>847</v>
      </c>
    </row>
    <row r="68" spans="1:2">
      <c r="A68" t="s">
        <v>848</v>
      </c>
      <c r="B68" t="s">
        <v>849</v>
      </c>
    </row>
    <row r="69" spans="1:2">
      <c r="A69" t="s">
        <v>850</v>
      </c>
      <c r="B69" t="s">
        <v>851</v>
      </c>
    </row>
    <row r="70" spans="1:2">
      <c r="A70" t="s">
        <v>852</v>
      </c>
      <c r="B70" t="s">
        <v>853</v>
      </c>
    </row>
    <row r="71" spans="1:2">
      <c r="A71" t="s">
        <v>854</v>
      </c>
      <c r="B71" t="s">
        <v>855</v>
      </c>
    </row>
    <row r="72" spans="1:2">
      <c r="A72" t="s">
        <v>856</v>
      </c>
      <c r="B72" t="s">
        <v>857</v>
      </c>
    </row>
    <row r="73" spans="1:2">
      <c r="A73" t="s">
        <v>858</v>
      </c>
      <c r="B73" t="s">
        <v>859</v>
      </c>
    </row>
    <row r="74" spans="1:2">
      <c r="A74" t="s">
        <v>860</v>
      </c>
      <c r="B74" t="s">
        <v>861</v>
      </c>
    </row>
    <row r="75" spans="1:2">
      <c r="A75" t="s">
        <v>862</v>
      </c>
      <c r="B75" t="s">
        <v>863</v>
      </c>
    </row>
    <row r="76" spans="1:2">
      <c r="A76" t="s">
        <v>864</v>
      </c>
      <c r="B76" t="s">
        <v>865</v>
      </c>
    </row>
    <row r="77" spans="1:2">
      <c r="A77" t="s">
        <v>866</v>
      </c>
      <c r="B77" t="s">
        <v>867</v>
      </c>
    </row>
    <row r="78" spans="1:2">
      <c r="A78" t="s">
        <v>868</v>
      </c>
      <c r="B78" t="s">
        <v>869</v>
      </c>
    </row>
    <row r="79" spans="1:2">
      <c r="A79" t="s">
        <v>870</v>
      </c>
      <c r="B79" t="s">
        <v>871</v>
      </c>
    </row>
    <row r="80" spans="1:2">
      <c r="A80" t="s">
        <v>872</v>
      </c>
      <c r="B80" t="s">
        <v>873</v>
      </c>
    </row>
    <row r="81" spans="1:2">
      <c r="A81" t="s">
        <v>874</v>
      </c>
      <c r="B81" t="s">
        <v>875</v>
      </c>
    </row>
    <row r="82" spans="1:2">
      <c r="A82" t="s">
        <v>876</v>
      </c>
      <c r="B82" t="s">
        <v>877</v>
      </c>
    </row>
    <row r="83" spans="1:2">
      <c r="A83" t="s">
        <v>7</v>
      </c>
      <c r="B83" t="s">
        <v>878</v>
      </c>
    </row>
    <row r="84" spans="1:2">
      <c r="A84" t="s">
        <v>879</v>
      </c>
      <c r="B84" t="s">
        <v>880</v>
      </c>
    </row>
    <row r="85" spans="1:2">
      <c r="A85" t="s">
        <v>881</v>
      </c>
      <c r="B85" t="s">
        <v>882</v>
      </c>
    </row>
    <row r="86" spans="1:2">
      <c r="A86" t="s">
        <v>883</v>
      </c>
      <c r="B86" t="s">
        <v>884</v>
      </c>
    </row>
    <row r="87" spans="1:2">
      <c r="A87" t="s">
        <v>885</v>
      </c>
      <c r="B87" t="s">
        <v>886</v>
      </c>
    </row>
    <row r="88" spans="1:2">
      <c r="A88" t="s">
        <v>887</v>
      </c>
      <c r="B88" t="s">
        <v>888</v>
      </c>
    </row>
    <row r="89" spans="1:2">
      <c r="A89" t="s">
        <v>889</v>
      </c>
      <c r="B89" t="s">
        <v>890</v>
      </c>
    </row>
    <row r="90" spans="1:2">
      <c r="A90" t="s">
        <v>891</v>
      </c>
      <c r="B90" t="s">
        <v>892</v>
      </c>
    </row>
    <row r="91" spans="1:2">
      <c r="A91" t="s">
        <v>893</v>
      </c>
      <c r="B91" t="s">
        <v>894</v>
      </c>
    </row>
    <row r="92" spans="1:2">
      <c r="A92" t="s">
        <v>895</v>
      </c>
      <c r="B92" t="s">
        <v>896</v>
      </c>
    </row>
    <row r="93" spans="1:2">
      <c r="A93" t="s">
        <v>897</v>
      </c>
      <c r="B93" t="s">
        <v>898</v>
      </c>
    </row>
    <row r="94" spans="1:2">
      <c r="A94" t="s">
        <v>899</v>
      </c>
      <c r="B94" t="s">
        <v>900</v>
      </c>
    </row>
    <row r="95" spans="1:2">
      <c r="A95" t="s">
        <v>901</v>
      </c>
      <c r="B95" t="s">
        <v>902</v>
      </c>
    </row>
    <row r="96" spans="1:2">
      <c r="A96" t="s">
        <v>903</v>
      </c>
      <c r="B96" t="s">
        <v>904</v>
      </c>
    </row>
    <row r="97" spans="1:2">
      <c r="A97" t="s">
        <v>905</v>
      </c>
      <c r="B97" t="s">
        <v>906</v>
      </c>
    </row>
    <row r="98" spans="1:2">
      <c r="A98" t="s">
        <v>907</v>
      </c>
      <c r="B98" t="s">
        <v>908</v>
      </c>
    </row>
    <row r="99" spans="1:2">
      <c r="A99" t="s">
        <v>909</v>
      </c>
      <c r="B99" t="s">
        <v>910</v>
      </c>
    </row>
    <row r="100" spans="1:2">
      <c r="A100" t="s">
        <v>911</v>
      </c>
      <c r="B100" t="s">
        <v>912</v>
      </c>
    </row>
    <row r="101" spans="1:2">
      <c r="A101" t="s">
        <v>913</v>
      </c>
      <c r="B101" t="s">
        <v>914</v>
      </c>
    </row>
    <row r="102" spans="1:2">
      <c r="A102" t="s">
        <v>915</v>
      </c>
      <c r="B102" t="s">
        <v>916</v>
      </c>
    </row>
    <row r="103" spans="1:2">
      <c r="A103" t="s">
        <v>917</v>
      </c>
      <c r="B103" t="s">
        <v>918</v>
      </c>
    </row>
    <row r="104" spans="1:2">
      <c r="A104" t="s">
        <v>919</v>
      </c>
      <c r="B104" t="s">
        <v>920</v>
      </c>
    </row>
    <row r="105" spans="1:2">
      <c r="A105" t="s">
        <v>921</v>
      </c>
      <c r="B105" t="s">
        <v>922</v>
      </c>
    </row>
    <row r="106" spans="1:2">
      <c r="A106" t="s">
        <v>923</v>
      </c>
      <c r="B106" t="s">
        <v>924</v>
      </c>
    </row>
    <row r="107" spans="1:2">
      <c r="A107" t="s">
        <v>925</v>
      </c>
      <c r="B107" t="s">
        <v>926</v>
      </c>
    </row>
    <row r="108" spans="1:2">
      <c r="A108" t="s">
        <v>927</v>
      </c>
      <c r="B108" t="s">
        <v>928</v>
      </c>
    </row>
    <row r="109" spans="1:2">
      <c r="A109" t="s">
        <v>929</v>
      </c>
      <c r="B109" t="s">
        <v>930</v>
      </c>
    </row>
    <row r="110" spans="1:2">
      <c r="A110" t="s">
        <v>931</v>
      </c>
      <c r="B110" t="s">
        <v>932</v>
      </c>
    </row>
    <row r="111" spans="1:2">
      <c r="A111" t="s">
        <v>933</v>
      </c>
      <c r="B111" t="s">
        <v>934</v>
      </c>
    </row>
    <row r="112" spans="1:2">
      <c r="A112" t="s">
        <v>935</v>
      </c>
      <c r="B112" t="s">
        <v>936</v>
      </c>
    </row>
    <row r="113" spans="1:2">
      <c r="A113" t="s">
        <v>937</v>
      </c>
      <c r="B113" t="s">
        <v>938</v>
      </c>
    </row>
    <row r="114" spans="1:2">
      <c r="A114" t="s">
        <v>939</v>
      </c>
      <c r="B114" t="s">
        <v>940</v>
      </c>
    </row>
    <row r="115" spans="1:2">
      <c r="A115" t="s">
        <v>941</v>
      </c>
      <c r="B115" t="s">
        <v>942</v>
      </c>
    </row>
    <row r="116" spans="1:2">
      <c r="A116" t="s">
        <v>943</v>
      </c>
      <c r="B116" t="s">
        <v>944</v>
      </c>
    </row>
    <row r="117" spans="1:2">
      <c r="A117" t="s">
        <v>945</v>
      </c>
      <c r="B117" t="s">
        <v>946</v>
      </c>
    </row>
    <row r="118" spans="1:2">
      <c r="A118" t="s">
        <v>947</v>
      </c>
      <c r="B118" t="s">
        <v>948</v>
      </c>
    </row>
    <row r="119" spans="1:2">
      <c r="A119" t="s">
        <v>949</v>
      </c>
      <c r="B119" t="s">
        <v>950</v>
      </c>
    </row>
    <row r="120" spans="1:2">
      <c r="A120" t="s">
        <v>951</v>
      </c>
      <c r="B120" t="s">
        <v>952</v>
      </c>
    </row>
    <row r="121" spans="1:2">
      <c r="A121" t="s">
        <v>953</v>
      </c>
      <c r="B121" t="s">
        <v>954</v>
      </c>
    </row>
    <row r="122" spans="1:2">
      <c r="A122" t="s">
        <v>955</v>
      </c>
      <c r="B122" t="s">
        <v>956</v>
      </c>
    </row>
    <row r="123" spans="1:2">
      <c r="A123" t="s">
        <v>957</v>
      </c>
      <c r="B123" t="s">
        <v>958</v>
      </c>
    </row>
    <row r="124" spans="1:2">
      <c r="A124" t="s">
        <v>959</v>
      </c>
      <c r="B124" t="s">
        <v>960</v>
      </c>
    </row>
    <row r="125" spans="1:2">
      <c r="A125" t="s">
        <v>961</v>
      </c>
      <c r="B125" t="s">
        <v>962</v>
      </c>
    </row>
    <row r="126" spans="1:2">
      <c r="A126" t="s">
        <v>963</v>
      </c>
      <c r="B126" t="s">
        <v>964</v>
      </c>
    </row>
    <row r="127" spans="1:2">
      <c r="A127" t="s">
        <v>965</v>
      </c>
      <c r="B127" t="s">
        <v>966</v>
      </c>
    </row>
    <row r="128" spans="1:2">
      <c r="A128" t="s">
        <v>967</v>
      </c>
      <c r="B128" t="s">
        <v>968</v>
      </c>
    </row>
    <row r="129" spans="1:2">
      <c r="A129" t="s">
        <v>969</v>
      </c>
      <c r="B129" t="s">
        <v>970</v>
      </c>
    </row>
    <row r="130" spans="1:2">
      <c r="A130" t="s">
        <v>971</v>
      </c>
      <c r="B130" t="s">
        <v>972</v>
      </c>
    </row>
    <row r="131" spans="1:2">
      <c r="A131" t="s">
        <v>973</v>
      </c>
      <c r="B131" t="s">
        <v>974</v>
      </c>
    </row>
    <row r="132" spans="1:2">
      <c r="A132" t="s">
        <v>975</v>
      </c>
      <c r="B132" t="s">
        <v>976</v>
      </c>
    </row>
    <row r="133" spans="1:2">
      <c r="A133" t="s">
        <v>977</v>
      </c>
      <c r="B133" t="s">
        <v>978</v>
      </c>
    </row>
    <row r="134" spans="1:2">
      <c r="A134" t="s">
        <v>979</v>
      </c>
      <c r="B134" t="s">
        <v>980</v>
      </c>
    </row>
    <row r="135" spans="1:2">
      <c r="A135" t="s">
        <v>981</v>
      </c>
      <c r="B135" t="s">
        <v>982</v>
      </c>
    </row>
    <row r="136" spans="1:2">
      <c r="A136" t="s">
        <v>983</v>
      </c>
      <c r="B136" t="s">
        <v>984</v>
      </c>
    </row>
    <row r="137" spans="1:2">
      <c r="A137" t="s">
        <v>985</v>
      </c>
      <c r="B137" t="s">
        <v>986</v>
      </c>
    </row>
    <row r="138" spans="1:2">
      <c r="A138" t="s">
        <v>987</v>
      </c>
      <c r="B138" t="s">
        <v>988</v>
      </c>
    </row>
    <row r="139" spans="1:2">
      <c r="A139" t="s">
        <v>989</v>
      </c>
      <c r="B139" t="s">
        <v>990</v>
      </c>
    </row>
    <row r="140" spans="1:2">
      <c r="A140" t="s">
        <v>991</v>
      </c>
      <c r="B140" t="s">
        <v>992</v>
      </c>
    </row>
    <row r="141" spans="1:2">
      <c r="A141" t="s">
        <v>993</v>
      </c>
      <c r="B141" t="s">
        <v>994</v>
      </c>
    </row>
    <row r="142" spans="1:2">
      <c r="A142" t="s">
        <v>995</v>
      </c>
      <c r="B142" t="s">
        <v>996</v>
      </c>
    </row>
    <row r="143" spans="1:2">
      <c r="A143" t="s">
        <v>997</v>
      </c>
      <c r="B143" t="s">
        <v>998</v>
      </c>
    </row>
    <row r="144" spans="1:2">
      <c r="A144" t="s">
        <v>999</v>
      </c>
      <c r="B144" t="s">
        <v>1000</v>
      </c>
    </row>
    <row r="145" spans="1:2">
      <c r="A145" t="s">
        <v>1001</v>
      </c>
      <c r="B145" t="s">
        <v>1002</v>
      </c>
    </row>
    <row r="146" spans="1:2">
      <c r="A146" t="s">
        <v>1003</v>
      </c>
      <c r="B146" t="s">
        <v>1004</v>
      </c>
    </row>
    <row r="147" spans="1:2">
      <c r="A147" t="s">
        <v>1005</v>
      </c>
      <c r="B147" t="s">
        <v>1006</v>
      </c>
    </row>
    <row r="148" spans="1:2">
      <c r="A148" t="s">
        <v>1007</v>
      </c>
      <c r="B148" t="s">
        <v>1008</v>
      </c>
    </row>
    <row r="149" spans="1:2">
      <c r="A149" t="s">
        <v>1009</v>
      </c>
      <c r="B149" t="s">
        <v>1010</v>
      </c>
    </row>
    <row r="150" spans="1:2">
      <c r="A150" t="s">
        <v>1011</v>
      </c>
      <c r="B150" t="s">
        <v>1012</v>
      </c>
    </row>
    <row r="151" spans="1:2">
      <c r="A151" t="s">
        <v>1013</v>
      </c>
      <c r="B151" t="s">
        <v>1014</v>
      </c>
    </row>
    <row r="152" spans="1:2">
      <c r="A152" t="s">
        <v>1015</v>
      </c>
      <c r="B152" t="s">
        <v>1016</v>
      </c>
    </row>
    <row r="153" spans="1:2">
      <c r="A153" t="s">
        <v>1017</v>
      </c>
      <c r="B153" t="s">
        <v>1018</v>
      </c>
    </row>
    <row r="154" spans="1:2">
      <c r="A154" t="s">
        <v>1019</v>
      </c>
      <c r="B154" t="s">
        <v>1020</v>
      </c>
    </row>
    <row r="155" spans="1:2">
      <c r="A155" t="s">
        <v>1021</v>
      </c>
      <c r="B155" t="s">
        <v>1022</v>
      </c>
    </row>
    <row r="156" spans="1:2">
      <c r="A156" t="s">
        <v>1023</v>
      </c>
      <c r="B156" t="s">
        <v>1024</v>
      </c>
    </row>
    <row r="157" spans="1:2">
      <c r="A157" t="s">
        <v>1025</v>
      </c>
      <c r="B157" t="s">
        <v>1026</v>
      </c>
    </row>
    <row r="158" spans="1:2">
      <c r="A158" t="s">
        <v>1027</v>
      </c>
      <c r="B158" t="s">
        <v>1028</v>
      </c>
    </row>
    <row r="159" spans="1:2">
      <c r="A159" t="s">
        <v>1029</v>
      </c>
      <c r="B159" t="s">
        <v>1030</v>
      </c>
    </row>
    <row r="160" spans="1:2">
      <c r="A160" t="s">
        <v>1031</v>
      </c>
      <c r="B160" t="s">
        <v>1032</v>
      </c>
    </row>
    <row r="161" spans="1:2">
      <c r="A161" t="s">
        <v>1033</v>
      </c>
      <c r="B161" t="s">
        <v>1034</v>
      </c>
    </row>
    <row r="162" spans="1:2">
      <c r="A162" t="s">
        <v>1035</v>
      </c>
      <c r="B162" t="s">
        <v>1036</v>
      </c>
    </row>
    <row r="163" spans="1:2">
      <c r="A163" t="s">
        <v>1037</v>
      </c>
      <c r="B163" t="s">
        <v>1038</v>
      </c>
    </row>
    <row r="164" spans="1:2">
      <c r="A164" t="s">
        <v>1039</v>
      </c>
      <c r="B164" t="s">
        <v>1040</v>
      </c>
    </row>
    <row r="165" spans="1:2">
      <c r="A165" t="s">
        <v>1041</v>
      </c>
      <c r="B165" t="s">
        <v>1042</v>
      </c>
    </row>
    <row r="166" spans="1:2">
      <c r="A166" t="s">
        <v>1043</v>
      </c>
      <c r="B166" t="s">
        <v>1044</v>
      </c>
    </row>
    <row r="167" spans="1:2">
      <c r="A167" t="s">
        <v>1045</v>
      </c>
      <c r="B167" t="s">
        <v>1046</v>
      </c>
    </row>
    <row r="168" spans="1:2">
      <c r="A168" t="s">
        <v>1047</v>
      </c>
      <c r="B168" t="s">
        <v>1048</v>
      </c>
    </row>
    <row r="169" spans="1:2">
      <c r="A169" t="s">
        <v>1049</v>
      </c>
      <c r="B169" t="s">
        <v>1050</v>
      </c>
    </row>
    <row r="170" spans="1:2">
      <c r="A170" t="s">
        <v>1051</v>
      </c>
      <c r="B170" t="s">
        <v>1052</v>
      </c>
    </row>
    <row r="171" spans="1:2">
      <c r="A171" t="s">
        <v>1053</v>
      </c>
      <c r="B171" t="s">
        <v>1054</v>
      </c>
    </row>
    <row r="172" spans="1:2">
      <c r="A172" t="s">
        <v>1055</v>
      </c>
      <c r="B172" t="s">
        <v>1056</v>
      </c>
    </row>
    <row r="173" spans="1:2">
      <c r="A173" t="s">
        <v>1057</v>
      </c>
      <c r="B173" t="s">
        <v>1058</v>
      </c>
    </row>
    <row r="174" spans="1:2">
      <c r="A174" t="s">
        <v>1059</v>
      </c>
      <c r="B174" t="s">
        <v>1060</v>
      </c>
    </row>
    <row r="175" spans="1:2">
      <c r="A175" t="s">
        <v>1061</v>
      </c>
      <c r="B175" t="s">
        <v>1062</v>
      </c>
    </row>
    <row r="176" spans="1:2">
      <c r="A176" t="s">
        <v>1063</v>
      </c>
      <c r="B176" t="s">
        <v>1064</v>
      </c>
    </row>
    <row r="177" spans="1:2">
      <c r="A177" t="s">
        <v>1065</v>
      </c>
      <c r="B177" t="s">
        <v>1066</v>
      </c>
    </row>
    <row r="178" spans="1:2">
      <c r="A178" t="s">
        <v>1067</v>
      </c>
      <c r="B178" t="s">
        <v>1068</v>
      </c>
    </row>
    <row r="179" spans="1:2">
      <c r="A179" t="s">
        <v>1069</v>
      </c>
      <c r="B179" t="s">
        <v>1070</v>
      </c>
    </row>
    <row r="180" spans="1:2">
      <c r="A180" t="s">
        <v>1071</v>
      </c>
      <c r="B180" t="s">
        <v>1072</v>
      </c>
    </row>
    <row r="181" spans="1:2">
      <c r="A181" t="s">
        <v>1073</v>
      </c>
      <c r="B181" t="s">
        <v>1074</v>
      </c>
    </row>
    <row r="182" spans="1:2">
      <c r="A182" t="s">
        <v>1075</v>
      </c>
      <c r="B182" t="s">
        <v>1076</v>
      </c>
    </row>
    <row r="183" spans="1:2">
      <c r="A183" t="s">
        <v>1077</v>
      </c>
      <c r="B183" t="s">
        <v>1078</v>
      </c>
    </row>
    <row r="184" spans="1:2">
      <c r="A184" t="s">
        <v>1079</v>
      </c>
      <c r="B184" t="s">
        <v>1080</v>
      </c>
    </row>
    <row r="185" spans="1:2">
      <c r="A185" t="s">
        <v>1081</v>
      </c>
      <c r="B185" t="s">
        <v>1082</v>
      </c>
    </row>
    <row r="186" spans="1:2">
      <c r="A186" t="s">
        <v>1083</v>
      </c>
      <c r="B186" t="s">
        <v>1084</v>
      </c>
    </row>
    <row r="187" spans="1:2">
      <c r="A187" t="s">
        <v>1085</v>
      </c>
      <c r="B187" t="s">
        <v>1086</v>
      </c>
    </row>
    <row r="188" spans="1:2">
      <c r="A188" t="s">
        <v>1087</v>
      </c>
      <c r="B188" t="s">
        <v>1088</v>
      </c>
    </row>
    <row r="189" spans="1:2">
      <c r="A189" t="s">
        <v>1089</v>
      </c>
      <c r="B189" t="s">
        <v>1090</v>
      </c>
    </row>
    <row r="190" spans="1:2">
      <c r="A190" t="s">
        <v>1091</v>
      </c>
      <c r="B190" t="s">
        <v>1092</v>
      </c>
    </row>
    <row r="191" spans="1:2">
      <c r="A191" t="s">
        <v>1093</v>
      </c>
      <c r="B191" t="s">
        <v>1094</v>
      </c>
    </row>
    <row r="192" spans="1:2">
      <c r="A192" t="s">
        <v>1095</v>
      </c>
      <c r="B192" t="s">
        <v>1096</v>
      </c>
    </row>
    <row r="193" spans="1:2">
      <c r="A193" t="s">
        <v>1097</v>
      </c>
      <c r="B193" t="s">
        <v>1098</v>
      </c>
    </row>
    <row r="194" spans="1:2">
      <c r="A194" t="s">
        <v>1099</v>
      </c>
      <c r="B194" t="s">
        <v>1100</v>
      </c>
    </row>
    <row r="195" spans="1:2">
      <c r="A195" t="s">
        <v>1101</v>
      </c>
      <c r="B195" t="s">
        <v>1102</v>
      </c>
    </row>
    <row r="196" spans="1:2">
      <c r="A196" t="s">
        <v>1103</v>
      </c>
      <c r="B196" t="s">
        <v>1104</v>
      </c>
    </row>
    <row r="197" spans="1:2">
      <c r="A197" t="s">
        <v>1105</v>
      </c>
      <c r="B197" t="s">
        <v>1106</v>
      </c>
    </row>
    <row r="198" spans="1:2">
      <c r="A198" t="s">
        <v>1107</v>
      </c>
      <c r="B198" t="s">
        <v>1108</v>
      </c>
    </row>
    <row r="199" spans="1:2">
      <c r="A199" t="s">
        <v>1109</v>
      </c>
      <c r="B199" t="s">
        <v>1110</v>
      </c>
    </row>
    <row r="200" spans="1:2">
      <c r="A200" t="s">
        <v>1111</v>
      </c>
      <c r="B200" t="s">
        <v>1112</v>
      </c>
    </row>
    <row r="201" spans="1:2">
      <c r="A201" t="s">
        <v>1113</v>
      </c>
      <c r="B201" t="s">
        <v>1114</v>
      </c>
    </row>
    <row r="202" spans="1:2">
      <c r="A202" t="s">
        <v>1115</v>
      </c>
      <c r="B202" t="s">
        <v>1116</v>
      </c>
    </row>
    <row r="203" spans="1:2">
      <c r="A203" t="s">
        <v>1117</v>
      </c>
      <c r="B203" t="s">
        <v>1118</v>
      </c>
    </row>
    <row r="204" spans="1:2">
      <c r="A204" t="s">
        <v>1119</v>
      </c>
      <c r="B204" t="s">
        <v>1120</v>
      </c>
    </row>
    <row r="205" spans="1:2">
      <c r="A205" t="s">
        <v>1121</v>
      </c>
      <c r="B205" t="s">
        <v>1122</v>
      </c>
    </row>
    <row r="206" spans="1:2">
      <c r="A206" t="s">
        <v>1123</v>
      </c>
      <c r="B206" t="s">
        <v>1124</v>
      </c>
    </row>
    <row r="207" spans="1:2">
      <c r="A207" t="s">
        <v>1125</v>
      </c>
      <c r="B207" t="s">
        <v>1126</v>
      </c>
    </row>
    <row r="208" spans="1:2">
      <c r="A208" t="s">
        <v>1127</v>
      </c>
      <c r="B208" t="s">
        <v>1128</v>
      </c>
    </row>
    <row r="209" spans="1:2">
      <c r="A209" t="s">
        <v>1129</v>
      </c>
      <c r="B209" t="s">
        <v>1130</v>
      </c>
    </row>
    <row r="210" spans="1:2">
      <c r="A210" t="s">
        <v>1131</v>
      </c>
      <c r="B210" t="s">
        <v>1132</v>
      </c>
    </row>
    <row r="211" spans="1:2">
      <c r="A211" t="s">
        <v>1133</v>
      </c>
      <c r="B211" t="s">
        <v>1134</v>
      </c>
    </row>
    <row r="212" spans="1:2">
      <c r="A212" t="s">
        <v>1135</v>
      </c>
      <c r="B212" t="s">
        <v>1136</v>
      </c>
    </row>
    <row r="213" spans="1:2">
      <c r="A213" t="s">
        <v>1137</v>
      </c>
      <c r="B213" t="s">
        <v>1138</v>
      </c>
    </row>
    <row r="214" spans="1:2">
      <c r="A214" t="s">
        <v>1139</v>
      </c>
      <c r="B214" t="s">
        <v>1140</v>
      </c>
    </row>
    <row r="215" spans="1:2">
      <c r="A215" t="s">
        <v>1141</v>
      </c>
      <c r="B215" t="s">
        <v>1142</v>
      </c>
    </row>
    <row r="216" spans="1:2">
      <c r="A216" t="s">
        <v>1143</v>
      </c>
      <c r="B216" t="s">
        <v>1144</v>
      </c>
    </row>
    <row r="217" spans="1:2">
      <c r="A217" t="s">
        <v>1145</v>
      </c>
      <c r="B217" t="s">
        <v>1146</v>
      </c>
    </row>
    <row r="218" spans="1:2">
      <c r="A218" t="s">
        <v>1147</v>
      </c>
      <c r="B218" t="s">
        <v>1148</v>
      </c>
    </row>
    <row r="219" spans="1:2">
      <c r="A219" t="s">
        <v>1149</v>
      </c>
      <c r="B219" t="s">
        <v>1150</v>
      </c>
    </row>
    <row r="220" spans="1:2">
      <c r="A220" t="s">
        <v>1151</v>
      </c>
      <c r="B220" t="s">
        <v>1152</v>
      </c>
    </row>
    <row r="221" spans="1:2">
      <c r="A221" t="s">
        <v>1153</v>
      </c>
      <c r="B221" t="s">
        <v>1154</v>
      </c>
    </row>
    <row r="222" spans="1:2">
      <c r="A222" t="s">
        <v>1155</v>
      </c>
      <c r="B222" t="s">
        <v>1156</v>
      </c>
    </row>
    <row r="223" spans="1:2">
      <c r="A223" t="s">
        <v>1157</v>
      </c>
      <c r="B223" t="s">
        <v>1158</v>
      </c>
    </row>
    <row r="224" spans="1:2">
      <c r="A224" t="s">
        <v>1159</v>
      </c>
      <c r="B224" t="s">
        <v>1160</v>
      </c>
    </row>
    <row r="225" spans="1:2">
      <c r="A225" t="s">
        <v>1161</v>
      </c>
      <c r="B225" t="s">
        <v>1162</v>
      </c>
    </row>
    <row r="226" spans="1:2">
      <c r="A226" t="s">
        <v>1163</v>
      </c>
      <c r="B226" t="s">
        <v>1164</v>
      </c>
    </row>
    <row r="227" spans="1:2">
      <c r="A227" t="s">
        <v>1165</v>
      </c>
      <c r="B227" t="s">
        <v>1166</v>
      </c>
    </row>
    <row r="228" spans="1:2">
      <c r="A228" t="s">
        <v>1167</v>
      </c>
      <c r="B228" t="s">
        <v>1168</v>
      </c>
    </row>
    <row r="229" spans="1:2">
      <c r="A229" t="s">
        <v>1169</v>
      </c>
      <c r="B229" t="s">
        <v>1170</v>
      </c>
    </row>
    <row r="230" spans="1:2">
      <c r="A230" t="s">
        <v>1171</v>
      </c>
      <c r="B230" t="s">
        <v>1172</v>
      </c>
    </row>
    <row r="231" spans="1:2">
      <c r="A231" t="s">
        <v>1173</v>
      </c>
      <c r="B231" t="s">
        <v>1174</v>
      </c>
    </row>
    <row r="232" spans="1:2">
      <c r="A232" t="s">
        <v>1175</v>
      </c>
      <c r="B232" t="s">
        <v>1176</v>
      </c>
    </row>
    <row r="233" spans="1:2">
      <c r="A233" t="s">
        <v>1177</v>
      </c>
      <c r="B233" t="s">
        <v>1178</v>
      </c>
    </row>
    <row r="234" spans="1:2">
      <c r="A234" t="s">
        <v>1179</v>
      </c>
      <c r="B234" t="s">
        <v>1180</v>
      </c>
    </row>
    <row r="235" spans="1:2">
      <c r="A235" t="s">
        <v>1181</v>
      </c>
      <c r="B235" t="s">
        <v>1182</v>
      </c>
    </row>
    <row r="236" spans="1:2">
      <c r="A236" t="s">
        <v>1183</v>
      </c>
      <c r="B236" t="s">
        <v>1184</v>
      </c>
    </row>
    <row r="237" spans="1:2">
      <c r="A237" t="s">
        <v>1185</v>
      </c>
      <c r="B237" t="s">
        <v>1186</v>
      </c>
    </row>
    <row r="238" spans="1:2">
      <c r="A238" t="s">
        <v>1187</v>
      </c>
      <c r="B238" t="s">
        <v>1188</v>
      </c>
    </row>
    <row r="239" spans="1:2">
      <c r="A239" t="s">
        <v>1189</v>
      </c>
      <c r="B239" t="s">
        <v>1190</v>
      </c>
    </row>
    <row r="240" spans="1:2">
      <c r="A240" t="s">
        <v>1191</v>
      </c>
      <c r="B240" t="s">
        <v>1192</v>
      </c>
    </row>
    <row r="241" spans="1:2">
      <c r="A241" t="s">
        <v>1193</v>
      </c>
      <c r="B241" t="s">
        <v>1194</v>
      </c>
    </row>
    <row r="242" spans="1:2">
      <c r="A242" t="s">
        <v>1195</v>
      </c>
      <c r="B242" t="s">
        <v>1196</v>
      </c>
    </row>
    <row r="243" spans="1:2">
      <c r="A243" t="s">
        <v>1197</v>
      </c>
      <c r="B243" t="s">
        <v>1198</v>
      </c>
    </row>
    <row r="244" spans="1:2">
      <c r="A244" t="s">
        <v>1199</v>
      </c>
      <c r="B244" t="s">
        <v>1200</v>
      </c>
    </row>
    <row r="245" spans="1:2">
      <c r="A245" t="s">
        <v>1201</v>
      </c>
      <c r="B245" t="s">
        <v>1202</v>
      </c>
    </row>
    <row r="246" spans="1:2">
      <c r="A246" t="s">
        <v>1203</v>
      </c>
      <c r="B246" t="s">
        <v>1204</v>
      </c>
    </row>
    <row r="247" spans="1:2">
      <c r="A247" t="s">
        <v>1205</v>
      </c>
      <c r="B247" t="s">
        <v>1206</v>
      </c>
    </row>
    <row r="248" spans="1:2">
      <c r="A248" t="s">
        <v>1207</v>
      </c>
      <c r="B248" t="s">
        <v>1208</v>
      </c>
    </row>
    <row r="249" spans="1:2">
      <c r="A249" t="s">
        <v>1209</v>
      </c>
      <c r="B249" t="s">
        <v>1210</v>
      </c>
    </row>
    <row r="250" spans="1:2">
      <c r="A250" t="s">
        <v>1211</v>
      </c>
      <c r="B250" t="s">
        <v>1212</v>
      </c>
    </row>
    <row r="251" spans="1:2">
      <c r="A251" t="s">
        <v>1213</v>
      </c>
      <c r="B251" t="s">
        <v>1214</v>
      </c>
    </row>
    <row r="252" spans="1:2">
      <c r="A252" t="s">
        <v>1215</v>
      </c>
      <c r="B252" t="s">
        <v>1216</v>
      </c>
    </row>
    <row r="253" spans="1:2">
      <c r="A253" t="s">
        <v>1217</v>
      </c>
      <c r="B253" t="s">
        <v>1218</v>
      </c>
    </row>
    <row r="254" spans="1:2">
      <c r="A254" t="s">
        <v>1219</v>
      </c>
      <c r="B254" t="s">
        <v>1220</v>
      </c>
    </row>
    <row r="255" spans="1:2">
      <c r="A255" t="s">
        <v>1221</v>
      </c>
      <c r="B255" t="s">
        <v>1222</v>
      </c>
    </row>
    <row r="256" spans="1:2">
      <c r="A256" t="s">
        <v>1223</v>
      </c>
      <c r="B256" t="s">
        <v>1224</v>
      </c>
    </row>
    <row r="257" spans="1:2">
      <c r="A257" t="s">
        <v>1225</v>
      </c>
      <c r="B257" t="s">
        <v>1226</v>
      </c>
    </row>
    <row r="258" spans="1:2">
      <c r="A258" t="s">
        <v>1227</v>
      </c>
      <c r="B258" t="s">
        <v>1228</v>
      </c>
    </row>
    <row r="259" spans="1:2">
      <c r="A259" t="s">
        <v>1229</v>
      </c>
      <c r="B259" t="s">
        <v>1230</v>
      </c>
    </row>
    <row r="260" spans="1:2">
      <c r="A260" t="s">
        <v>1231</v>
      </c>
      <c r="B260" t="s">
        <v>1232</v>
      </c>
    </row>
    <row r="261" spans="1:2">
      <c r="A261" t="s">
        <v>1233</v>
      </c>
      <c r="B261" t="s">
        <v>1234</v>
      </c>
    </row>
    <row r="262" spans="1:2">
      <c r="A262" t="s">
        <v>1235</v>
      </c>
      <c r="B262" t="s">
        <v>1236</v>
      </c>
    </row>
    <row r="263" spans="1:2">
      <c r="A263" t="s">
        <v>1237</v>
      </c>
      <c r="B263" t="s">
        <v>1238</v>
      </c>
    </row>
    <row r="264" spans="1:2">
      <c r="A264" t="s">
        <v>1239</v>
      </c>
      <c r="B264" t="s">
        <v>1240</v>
      </c>
    </row>
    <row r="265" spans="1:2">
      <c r="A265" t="s">
        <v>1241</v>
      </c>
      <c r="B265" t="s">
        <v>1242</v>
      </c>
    </row>
    <row r="266" spans="1:2">
      <c r="A266" t="s">
        <v>1243</v>
      </c>
      <c r="B266" t="s">
        <v>1244</v>
      </c>
    </row>
    <row r="267" spans="1:2">
      <c r="A267" t="s">
        <v>1245</v>
      </c>
      <c r="B267" t="s">
        <v>1246</v>
      </c>
    </row>
    <row r="268" spans="1:2">
      <c r="A268" t="s">
        <v>1247</v>
      </c>
      <c r="B268" t="s">
        <v>1248</v>
      </c>
    </row>
    <row r="269" spans="1:2">
      <c r="A269" t="s">
        <v>1249</v>
      </c>
      <c r="B269" t="s">
        <v>1250</v>
      </c>
    </row>
    <row r="270" spans="1:2">
      <c r="A270" t="s">
        <v>1251</v>
      </c>
      <c r="B270" t="s">
        <v>1252</v>
      </c>
    </row>
    <row r="271" spans="1:2">
      <c r="A271" t="s">
        <v>1253</v>
      </c>
      <c r="B271" t="s">
        <v>1254</v>
      </c>
    </row>
    <row r="272" spans="1:2">
      <c r="A272" t="s">
        <v>1255</v>
      </c>
      <c r="B272" t="s">
        <v>1256</v>
      </c>
    </row>
    <row r="273" spans="1:2">
      <c r="A273" t="s">
        <v>1257</v>
      </c>
      <c r="B273" t="s">
        <v>1258</v>
      </c>
    </row>
    <row r="274" spans="1:2">
      <c r="A274" t="s">
        <v>1259</v>
      </c>
      <c r="B274" t="s">
        <v>1260</v>
      </c>
    </row>
    <row r="275" spans="1:2">
      <c r="A275" t="s">
        <v>1261</v>
      </c>
      <c r="B275" t="s">
        <v>1262</v>
      </c>
    </row>
    <row r="276" spans="1:2">
      <c r="A276" t="s">
        <v>1263</v>
      </c>
      <c r="B276" t="s">
        <v>1264</v>
      </c>
    </row>
    <row r="277" spans="1:2">
      <c r="A277" t="s">
        <v>1265</v>
      </c>
      <c r="B277" t="s">
        <v>1266</v>
      </c>
    </row>
    <row r="278" spans="1:2">
      <c r="A278" t="s">
        <v>1267</v>
      </c>
      <c r="B278" t="s">
        <v>1268</v>
      </c>
    </row>
    <row r="279" spans="1:2">
      <c r="A279" t="s">
        <v>1269</v>
      </c>
      <c r="B279" t="s">
        <v>1270</v>
      </c>
    </row>
    <row r="280" spans="1:2">
      <c r="A280" t="s">
        <v>1271</v>
      </c>
      <c r="B280" t="s">
        <v>1272</v>
      </c>
    </row>
    <row r="281" spans="1:2">
      <c r="A281" t="s">
        <v>1273</v>
      </c>
      <c r="B281" t="s">
        <v>1274</v>
      </c>
    </row>
    <row r="282" spans="1:2">
      <c r="A282" t="s">
        <v>1275</v>
      </c>
      <c r="B282" t="s">
        <v>1276</v>
      </c>
    </row>
    <row r="283" spans="1:2">
      <c r="A283" t="s">
        <v>1277</v>
      </c>
      <c r="B283" t="s">
        <v>1278</v>
      </c>
    </row>
    <row r="284" spans="1:2">
      <c r="A284" t="s">
        <v>1279</v>
      </c>
      <c r="B284" t="s">
        <v>1280</v>
      </c>
    </row>
    <row r="285" spans="1:2">
      <c r="A285" t="s">
        <v>1281</v>
      </c>
      <c r="B285" t="s">
        <v>1282</v>
      </c>
    </row>
    <row r="286" spans="1:2">
      <c r="A286" t="s">
        <v>1283</v>
      </c>
      <c r="B286" t="s">
        <v>1284</v>
      </c>
    </row>
    <row r="287" spans="1:2">
      <c r="A287" t="s">
        <v>1285</v>
      </c>
      <c r="B287" t="s">
        <v>1286</v>
      </c>
    </row>
    <row r="288" spans="1:2">
      <c r="A288" t="s">
        <v>1287</v>
      </c>
      <c r="B288" t="s">
        <v>1288</v>
      </c>
    </row>
    <row r="289" spans="1:2">
      <c r="A289" t="s">
        <v>1289</v>
      </c>
      <c r="B289" t="s">
        <v>1290</v>
      </c>
    </row>
    <row r="290" spans="1:2">
      <c r="A290" t="s">
        <v>1291</v>
      </c>
      <c r="B290" t="s">
        <v>1292</v>
      </c>
    </row>
    <row r="291" spans="1:2">
      <c r="A291" t="s">
        <v>1293</v>
      </c>
      <c r="B291" t="s">
        <v>1294</v>
      </c>
    </row>
    <row r="292" spans="1:2">
      <c r="A292" t="s">
        <v>1295</v>
      </c>
      <c r="B292" t="s">
        <v>1296</v>
      </c>
    </row>
    <row r="293" spans="1:2">
      <c r="A293" t="s">
        <v>1297</v>
      </c>
      <c r="B293" t="s">
        <v>1298</v>
      </c>
    </row>
    <row r="294" spans="1:2">
      <c r="A294" t="s">
        <v>1299</v>
      </c>
      <c r="B294" t="s">
        <v>1300</v>
      </c>
    </row>
    <row r="295" spans="1:2">
      <c r="A295" t="s">
        <v>1301</v>
      </c>
      <c r="B295" t="s">
        <v>1302</v>
      </c>
    </row>
    <row r="296" spans="1:2">
      <c r="A296" t="s">
        <v>1303</v>
      </c>
      <c r="B296" t="s">
        <v>1304</v>
      </c>
    </row>
    <row r="297" spans="1:2">
      <c r="A297" t="s">
        <v>1305</v>
      </c>
      <c r="B297" t="s">
        <v>1306</v>
      </c>
    </row>
    <row r="298" spans="1:2">
      <c r="A298" t="s">
        <v>1307</v>
      </c>
      <c r="B298" t="s">
        <v>1308</v>
      </c>
    </row>
    <row r="299" spans="1:2">
      <c r="A299" t="s">
        <v>1309</v>
      </c>
      <c r="B299" t="s">
        <v>1310</v>
      </c>
    </row>
    <row r="300" spans="1:2">
      <c r="A300" t="s">
        <v>1311</v>
      </c>
      <c r="B300" t="s">
        <v>1312</v>
      </c>
    </row>
    <row r="301" spans="1:2">
      <c r="A301" t="s">
        <v>1313</v>
      </c>
      <c r="B301" t="s">
        <v>1314</v>
      </c>
    </row>
    <row r="302" spans="1:2">
      <c r="A302" t="s">
        <v>1315</v>
      </c>
      <c r="B302" t="s">
        <v>1316</v>
      </c>
    </row>
    <row r="303" spans="1:2">
      <c r="A303" t="s">
        <v>1317</v>
      </c>
      <c r="B303" t="s">
        <v>1318</v>
      </c>
    </row>
    <row r="304" spans="1:2">
      <c r="A304" t="s">
        <v>1319</v>
      </c>
      <c r="B304" t="s">
        <v>1320</v>
      </c>
    </row>
    <row r="305" spans="1:2">
      <c r="A305" t="s">
        <v>1321</v>
      </c>
      <c r="B305" t="s">
        <v>1322</v>
      </c>
    </row>
    <row r="306" spans="1:2">
      <c r="A306" t="s">
        <v>1323</v>
      </c>
      <c r="B306" t="s">
        <v>1324</v>
      </c>
    </row>
    <row r="307" spans="1:2">
      <c r="A307" t="s">
        <v>1325</v>
      </c>
      <c r="B307" t="s">
        <v>1326</v>
      </c>
    </row>
    <row r="308" spans="1:2">
      <c r="A308" t="s">
        <v>1327</v>
      </c>
      <c r="B308" t="s">
        <v>1328</v>
      </c>
    </row>
    <row r="309" spans="1:2">
      <c r="A309" t="s">
        <v>1329</v>
      </c>
      <c r="B309" t="s">
        <v>1330</v>
      </c>
    </row>
    <row r="310" spans="1:2">
      <c r="A310" t="s">
        <v>1331</v>
      </c>
      <c r="B310" t="s">
        <v>1332</v>
      </c>
    </row>
    <row r="311" spans="1:2">
      <c r="A311" t="s">
        <v>1333</v>
      </c>
      <c r="B311" t="s">
        <v>1334</v>
      </c>
    </row>
    <row r="312" spans="1:2">
      <c r="A312" t="s">
        <v>1335</v>
      </c>
      <c r="B312" t="s">
        <v>1336</v>
      </c>
    </row>
    <row r="313" spans="1:2">
      <c r="A313" t="s">
        <v>1337</v>
      </c>
      <c r="B313" t="s">
        <v>1338</v>
      </c>
    </row>
    <row r="314" spans="1:2">
      <c r="A314" t="s">
        <v>1339</v>
      </c>
      <c r="B314" t="s">
        <v>1340</v>
      </c>
    </row>
    <row r="315" spans="1:2">
      <c r="A315" t="s">
        <v>1341</v>
      </c>
      <c r="B315" t="s">
        <v>1342</v>
      </c>
    </row>
    <row r="316" spans="1:2">
      <c r="A316" t="s">
        <v>1343</v>
      </c>
      <c r="B316" t="s">
        <v>1344</v>
      </c>
    </row>
    <row r="317" spans="1:2">
      <c r="A317" t="s">
        <v>1345</v>
      </c>
      <c r="B317" t="s">
        <v>1346</v>
      </c>
    </row>
    <row r="318" spans="1:2">
      <c r="A318" t="s">
        <v>1347</v>
      </c>
      <c r="B318" t="s">
        <v>1348</v>
      </c>
    </row>
    <row r="319" spans="1:2">
      <c r="A319" t="s">
        <v>1349</v>
      </c>
      <c r="B319" t="s">
        <v>1350</v>
      </c>
    </row>
    <row r="320" spans="1:2">
      <c r="A320" t="s">
        <v>1351</v>
      </c>
      <c r="B320" t="s">
        <v>1352</v>
      </c>
    </row>
    <row r="321" spans="1:2">
      <c r="A321" t="s">
        <v>1353</v>
      </c>
      <c r="B321" t="s">
        <v>1354</v>
      </c>
    </row>
    <row r="322" spans="1:2">
      <c r="A322" t="s">
        <v>1355</v>
      </c>
      <c r="B322" t="s">
        <v>1356</v>
      </c>
    </row>
    <row r="323" spans="1:2">
      <c r="A323" t="s">
        <v>1357</v>
      </c>
      <c r="B323" t="s">
        <v>1358</v>
      </c>
    </row>
    <row r="324" spans="1:2">
      <c r="A324" t="s">
        <v>1359</v>
      </c>
      <c r="B324" t="s">
        <v>1360</v>
      </c>
    </row>
    <row r="325" spans="1:2">
      <c r="A325" t="s">
        <v>1361</v>
      </c>
      <c r="B325" t="s">
        <v>1362</v>
      </c>
    </row>
    <row r="326" spans="1:2">
      <c r="A326" t="s">
        <v>1363</v>
      </c>
      <c r="B326" t="s">
        <v>1364</v>
      </c>
    </row>
    <row r="327" spans="1:2">
      <c r="A327" t="s">
        <v>1365</v>
      </c>
      <c r="B327" t="s">
        <v>1366</v>
      </c>
    </row>
    <row r="328" spans="1:2">
      <c r="A328" t="s">
        <v>1367</v>
      </c>
      <c r="B328" t="s">
        <v>1368</v>
      </c>
    </row>
    <row r="329" spans="1:2">
      <c r="A329" t="s">
        <v>1369</v>
      </c>
      <c r="B329" t="s">
        <v>1370</v>
      </c>
    </row>
    <row r="330" spans="1:2">
      <c r="A330" t="s">
        <v>1371</v>
      </c>
      <c r="B330" t="s">
        <v>1372</v>
      </c>
    </row>
    <row r="331" spans="1:2">
      <c r="A331" t="s">
        <v>1373</v>
      </c>
      <c r="B331" t="s">
        <v>1374</v>
      </c>
    </row>
    <row r="332" spans="1:2">
      <c r="A332" t="s">
        <v>1375</v>
      </c>
      <c r="B332" t="s">
        <v>1376</v>
      </c>
    </row>
    <row r="333" spans="1:2">
      <c r="A333" t="s">
        <v>1377</v>
      </c>
      <c r="B333" t="s">
        <v>1378</v>
      </c>
    </row>
    <row r="334" spans="1:2">
      <c r="A334" t="s">
        <v>1379</v>
      </c>
      <c r="B334" t="s">
        <v>1380</v>
      </c>
    </row>
    <row r="335" spans="1:2">
      <c r="A335" t="s">
        <v>1381</v>
      </c>
      <c r="B335" t="s">
        <v>1382</v>
      </c>
    </row>
    <row r="336" spans="1:2">
      <c r="A336" t="s">
        <v>1383</v>
      </c>
      <c r="B336" t="s">
        <v>1384</v>
      </c>
    </row>
    <row r="337" spans="1:2">
      <c r="A337" t="s">
        <v>1385</v>
      </c>
      <c r="B337" t="s">
        <v>1386</v>
      </c>
    </row>
    <row r="338" spans="1:2">
      <c r="A338" t="s">
        <v>1387</v>
      </c>
      <c r="B338" t="s">
        <v>1388</v>
      </c>
    </row>
    <row r="339" spans="1:2">
      <c r="A339" t="s">
        <v>1389</v>
      </c>
      <c r="B339" t="s">
        <v>1390</v>
      </c>
    </row>
    <row r="340" spans="1:2">
      <c r="A340" t="s">
        <v>1391</v>
      </c>
      <c r="B340" t="s">
        <v>1392</v>
      </c>
    </row>
    <row r="341" spans="1:2">
      <c r="A341" t="s">
        <v>1393</v>
      </c>
      <c r="B341" t="s">
        <v>1394</v>
      </c>
    </row>
    <row r="342" spans="1:2">
      <c r="A342" t="s">
        <v>1395</v>
      </c>
      <c r="B342" t="s">
        <v>1396</v>
      </c>
    </row>
    <row r="343" spans="1:2">
      <c r="A343" t="s">
        <v>1397</v>
      </c>
      <c r="B343" t="s">
        <v>1398</v>
      </c>
    </row>
    <row r="344" spans="1:2">
      <c r="A344" t="s">
        <v>1399</v>
      </c>
      <c r="B344" t="s">
        <v>1400</v>
      </c>
    </row>
    <row r="345" spans="1:2">
      <c r="A345" t="s">
        <v>1401</v>
      </c>
      <c r="B345" t="s">
        <v>1402</v>
      </c>
    </row>
    <row r="346" spans="1:2">
      <c r="A346" t="s">
        <v>1403</v>
      </c>
      <c r="B346" t="s">
        <v>1404</v>
      </c>
    </row>
    <row r="347" spans="1:2">
      <c r="A347" t="s">
        <v>1405</v>
      </c>
      <c r="B347" t="s">
        <v>1406</v>
      </c>
    </row>
    <row r="348" spans="1:2">
      <c r="A348" t="s">
        <v>1407</v>
      </c>
      <c r="B348" t="s">
        <v>1408</v>
      </c>
    </row>
    <row r="349" spans="1:2">
      <c r="A349" t="s">
        <v>1409</v>
      </c>
      <c r="B349" t="s">
        <v>1410</v>
      </c>
    </row>
    <row r="350" spans="1:2">
      <c r="A350" t="s">
        <v>1411</v>
      </c>
      <c r="B350" t="s">
        <v>1412</v>
      </c>
    </row>
    <row r="351" spans="1:2">
      <c r="A351" t="s">
        <v>1413</v>
      </c>
      <c r="B351" t="s">
        <v>1414</v>
      </c>
    </row>
    <row r="352" spans="1:2">
      <c r="A352" t="s">
        <v>1415</v>
      </c>
      <c r="B352" t="s">
        <v>1416</v>
      </c>
    </row>
    <row r="353" spans="1:2">
      <c r="A353" t="s">
        <v>1417</v>
      </c>
      <c r="B353" t="s">
        <v>1418</v>
      </c>
    </row>
    <row r="354" spans="1:2">
      <c r="A354" t="s">
        <v>1419</v>
      </c>
      <c r="B354" t="s">
        <v>1420</v>
      </c>
    </row>
    <row r="355" spans="1:2">
      <c r="A355" t="s">
        <v>1421</v>
      </c>
      <c r="B355" t="s">
        <v>1422</v>
      </c>
    </row>
    <row r="356" spans="1:2">
      <c r="A356" t="s">
        <v>1423</v>
      </c>
      <c r="B356" t="s">
        <v>1424</v>
      </c>
    </row>
    <row r="357" spans="1:2">
      <c r="A357" t="s">
        <v>1425</v>
      </c>
      <c r="B357" t="s">
        <v>1426</v>
      </c>
    </row>
    <row r="358" spans="1:2">
      <c r="A358" t="s">
        <v>1427</v>
      </c>
      <c r="B358" t="s">
        <v>1428</v>
      </c>
    </row>
    <row r="359" spans="1:2">
      <c r="A359" t="s">
        <v>1429</v>
      </c>
      <c r="B359" t="s">
        <v>1430</v>
      </c>
    </row>
    <row r="360" spans="1:2">
      <c r="A360" t="s">
        <v>1431</v>
      </c>
      <c r="B360" t="s">
        <v>1432</v>
      </c>
    </row>
    <row r="361" spans="1:2">
      <c r="A361" t="s">
        <v>1433</v>
      </c>
      <c r="B361" t="s">
        <v>1434</v>
      </c>
    </row>
    <row r="362" spans="1:2">
      <c r="A362" t="s">
        <v>1435</v>
      </c>
      <c r="B362" t="s">
        <v>1436</v>
      </c>
    </row>
    <row r="363" spans="1:2">
      <c r="A363" t="s">
        <v>1437</v>
      </c>
      <c r="B363" t="s">
        <v>1438</v>
      </c>
    </row>
    <row r="364" spans="1:2">
      <c r="A364" t="s">
        <v>1439</v>
      </c>
      <c r="B364" t="s">
        <v>1440</v>
      </c>
    </row>
    <row r="365" spans="1:2">
      <c r="A365" t="s">
        <v>1441</v>
      </c>
      <c r="B365" t="s">
        <v>1442</v>
      </c>
    </row>
    <row r="366" spans="1:2">
      <c r="A366" t="s">
        <v>1443</v>
      </c>
      <c r="B366" t="s">
        <v>1444</v>
      </c>
    </row>
    <row r="367" spans="1:2">
      <c r="A367" t="s">
        <v>1445</v>
      </c>
      <c r="B367" t="s">
        <v>1446</v>
      </c>
    </row>
    <row r="368" spans="1:2">
      <c r="A368" t="s">
        <v>1447</v>
      </c>
      <c r="B368" t="s">
        <v>1448</v>
      </c>
    </row>
    <row r="369" spans="1:2">
      <c r="A369" t="s">
        <v>1449</v>
      </c>
      <c r="B369" t="s">
        <v>1450</v>
      </c>
    </row>
    <row r="370" spans="1:2">
      <c r="A370" t="s">
        <v>1451</v>
      </c>
      <c r="B370" t="s">
        <v>1452</v>
      </c>
    </row>
    <row r="371" spans="1:2">
      <c r="A371" t="s">
        <v>1453</v>
      </c>
      <c r="B371" t="s">
        <v>1454</v>
      </c>
    </row>
    <row r="372" spans="1:2">
      <c r="A372" t="s">
        <v>1455</v>
      </c>
      <c r="B372" t="s">
        <v>1456</v>
      </c>
    </row>
    <row r="373" spans="1:2">
      <c r="A373" t="s">
        <v>1457</v>
      </c>
      <c r="B373" t="s">
        <v>1458</v>
      </c>
    </row>
    <row r="374" spans="1:2">
      <c r="A374" t="s">
        <v>1459</v>
      </c>
      <c r="B374" t="s">
        <v>1460</v>
      </c>
    </row>
    <row r="375" spans="1:2">
      <c r="A375" t="s">
        <v>1461</v>
      </c>
      <c r="B375" t="s">
        <v>1462</v>
      </c>
    </row>
    <row r="376" spans="1:2">
      <c r="A376" t="s">
        <v>1463</v>
      </c>
      <c r="B376" t="s">
        <v>1464</v>
      </c>
    </row>
    <row r="377" spans="1:2">
      <c r="A377" t="s">
        <v>1465</v>
      </c>
      <c r="B377" t="s">
        <v>1466</v>
      </c>
    </row>
    <row r="378" spans="1:2">
      <c r="A378" t="s">
        <v>1467</v>
      </c>
      <c r="B378" t="s">
        <v>1468</v>
      </c>
    </row>
    <row r="379" spans="1:2">
      <c r="A379" t="s">
        <v>1469</v>
      </c>
      <c r="B379" t="s">
        <v>1470</v>
      </c>
    </row>
    <row r="380" spans="1:2">
      <c r="A380" t="s">
        <v>1471</v>
      </c>
      <c r="B380" t="s">
        <v>1472</v>
      </c>
    </row>
    <row r="381" spans="1:2">
      <c r="A381" t="s">
        <v>1473</v>
      </c>
      <c r="B381" t="s">
        <v>1474</v>
      </c>
    </row>
    <row r="382" spans="1:2">
      <c r="A382" t="s">
        <v>1475</v>
      </c>
      <c r="B382" t="s">
        <v>1476</v>
      </c>
    </row>
    <row r="383" spans="1:2">
      <c r="A383" t="s">
        <v>1477</v>
      </c>
      <c r="B383" t="s">
        <v>1478</v>
      </c>
    </row>
    <row r="384" spans="1:2">
      <c r="A384" t="s">
        <v>1479</v>
      </c>
      <c r="B384" t="s">
        <v>1480</v>
      </c>
    </row>
    <row r="385" spans="1:2">
      <c r="A385" t="s">
        <v>1481</v>
      </c>
      <c r="B385" t="s">
        <v>1482</v>
      </c>
    </row>
    <row r="386" spans="1:2">
      <c r="A386" t="s">
        <v>1483</v>
      </c>
      <c r="B386" t="s">
        <v>1484</v>
      </c>
    </row>
    <row r="387" spans="1:2">
      <c r="A387" t="s">
        <v>1485</v>
      </c>
      <c r="B387" t="s">
        <v>1486</v>
      </c>
    </row>
    <row r="388" spans="1:2">
      <c r="A388" t="s">
        <v>1487</v>
      </c>
      <c r="B388" t="s">
        <v>1488</v>
      </c>
    </row>
    <row r="389" spans="1:2">
      <c r="A389" t="s">
        <v>1489</v>
      </c>
      <c r="B389" t="s">
        <v>1490</v>
      </c>
    </row>
    <row r="390" spans="1:2">
      <c r="A390" t="s">
        <v>1491</v>
      </c>
      <c r="B390" t="s">
        <v>1492</v>
      </c>
    </row>
    <row r="391" spans="1:2">
      <c r="A391" t="s">
        <v>1493</v>
      </c>
      <c r="B391" t="s">
        <v>1494</v>
      </c>
    </row>
    <row r="392" spans="1:2">
      <c r="A392" t="s">
        <v>1495</v>
      </c>
      <c r="B392" t="s">
        <v>1496</v>
      </c>
    </row>
    <row r="393" spans="1:2">
      <c r="A393" t="s">
        <v>1497</v>
      </c>
      <c r="B393" t="s">
        <v>1498</v>
      </c>
    </row>
    <row r="394" spans="1:2">
      <c r="A394" t="s">
        <v>1499</v>
      </c>
      <c r="B394" t="s">
        <v>1500</v>
      </c>
    </row>
    <row r="395" spans="1:2">
      <c r="A395" t="s">
        <v>1501</v>
      </c>
      <c r="B395" t="s">
        <v>1502</v>
      </c>
    </row>
    <row r="396" spans="1:2">
      <c r="A396" t="s">
        <v>1503</v>
      </c>
      <c r="B396" t="s">
        <v>1504</v>
      </c>
    </row>
    <row r="397" spans="1:2">
      <c r="A397" t="s">
        <v>1505</v>
      </c>
      <c r="B397" t="s">
        <v>1506</v>
      </c>
    </row>
    <row r="398" spans="1:2">
      <c r="A398" t="s">
        <v>1507</v>
      </c>
      <c r="B398" t="s">
        <v>1508</v>
      </c>
    </row>
    <row r="399" spans="1:2">
      <c r="A399" t="s">
        <v>1509</v>
      </c>
      <c r="B399" t="s">
        <v>1510</v>
      </c>
    </row>
    <row r="400" spans="1:2">
      <c r="A400" t="s">
        <v>1511</v>
      </c>
      <c r="B400" t="s">
        <v>1512</v>
      </c>
    </row>
    <row r="401" spans="1:2">
      <c r="A401" t="s">
        <v>1513</v>
      </c>
      <c r="B401" t="s">
        <v>1514</v>
      </c>
    </row>
    <row r="402" spans="1:2">
      <c r="A402" t="s">
        <v>1515</v>
      </c>
      <c r="B402" t="s">
        <v>1516</v>
      </c>
    </row>
    <row r="403" spans="1:2">
      <c r="A403" t="s">
        <v>1517</v>
      </c>
      <c r="B403" t="s">
        <v>1518</v>
      </c>
    </row>
    <row r="404" spans="1:2">
      <c r="A404" t="s">
        <v>1519</v>
      </c>
      <c r="B404" t="s">
        <v>1520</v>
      </c>
    </row>
    <row r="405" spans="1:2">
      <c r="A405" t="s">
        <v>1521</v>
      </c>
      <c r="B405" t="s">
        <v>1522</v>
      </c>
    </row>
    <row r="406" spans="1:2">
      <c r="A406" t="s">
        <v>1523</v>
      </c>
      <c r="B406" t="s">
        <v>1524</v>
      </c>
    </row>
    <row r="407" spans="1:2">
      <c r="A407" t="s">
        <v>1525</v>
      </c>
      <c r="B407" t="s">
        <v>1526</v>
      </c>
    </row>
    <row r="408" spans="1:2">
      <c r="A408" t="s">
        <v>1527</v>
      </c>
      <c r="B408" t="s">
        <v>1528</v>
      </c>
    </row>
    <row r="409" spans="1:2">
      <c r="A409" t="s">
        <v>1529</v>
      </c>
      <c r="B409" t="s">
        <v>1530</v>
      </c>
    </row>
    <row r="410" spans="1:2">
      <c r="A410" t="s">
        <v>1531</v>
      </c>
      <c r="B410" t="s">
        <v>1532</v>
      </c>
    </row>
    <row r="411" spans="1:2">
      <c r="A411" t="s">
        <v>1533</v>
      </c>
      <c r="B411" t="s">
        <v>1534</v>
      </c>
    </row>
    <row r="412" spans="1:2">
      <c r="A412" t="s">
        <v>1535</v>
      </c>
      <c r="B412" t="s">
        <v>1536</v>
      </c>
    </row>
    <row r="413" spans="1:2">
      <c r="A413" t="s">
        <v>1537</v>
      </c>
      <c r="B413" t="s">
        <v>1538</v>
      </c>
    </row>
    <row r="414" spans="1:2">
      <c r="A414" t="s">
        <v>1539</v>
      </c>
      <c r="B414" t="s">
        <v>1540</v>
      </c>
    </row>
    <row r="415" spans="1:2">
      <c r="A415" t="s">
        <v>1541</v>
      </c>
      <c r="B415" t="s">
        <v>1542</v>
      </c>
    </row>
    <row r="416" spans="1:2">
      <c r="A416" t="s">
        <v>1543</v>
      </c>
      <c r="B416" t="s">
        <v>1544</v>
      </c>
    </row>
    <row r="417" spans="1:2">
      <c r="A417" t="s">
        <v>1545</v>
      </c>
      <c r="B417" t="s">
        <v>1546</v>
      </c>
    </row>
    <row r="418" spans="1:2">
      <c r="A418" t="s">
        <v>1547</v>
      </c>
      <c r="B418" t="s">
        <v>1548</v>
      </c>
    </row>
    <row r="419" spans="1:2">
      <c r="A419" t="s">
        <v>1549</v>
      </c>
      <c r="B419" t="s">
        <v>1550</v>
      </c>
    </row>
    <row r="420" spans="1:2">
      <c r="A420" t="s">
        <v>1551</v>
      </c>
      <c r="B420" t="s">
        <v>1552</v>
      </c>
    </row>
    <row r="421" spans="1:2">
      <c r="A421" t="s">
        <v>1553</v>
      </c>
      <c r="B421" t="s">
        <v>1554</v>
      </c>
    </row>
    <row r="422" spans="1:2">
      <c r="A422" t="s">
        <v>1555</v>
      </c>
      <c r="B422" t="s">
        <v>1556</v>
      </c>
    </row>
    <row r="423" spans="1:2">
      <c r="A423" t="s">
        <v>1557</v>
      </c>
      <c r="B423" t="s">
        <v>1558</v>
      </c>
    </row>
    <row r="424" spans="1:2">
      <c r="A424" t="s">
        <v>1559</v>
      </c>
      <c r="B424" t="s">
        <v>1560</v>
      </c>
    </row>
    <row r="425" spans="1:2">
      <c r="A425" t="s">
        <v>1561</v>
      </c>
      <c r="B425" t="s">
        <v>1562</v>
      </c>
    </row>
    <row r="426" spans="1:2">
      <c r="A426" t="s">
        <v>1563</v>
      </c>
      <c r="B426" t="s">
        <v>1564</v>
      </c>
    </row>
    <row r="427" spans="1:2">
      <c r="A427" t="s">
        <v>1565</v>
      </c>
      <c r="B427" t="s">
        <v>1566</v>
      </c>
    </row>
    <row r="428" spans="1:2">
      <c r="A428" t="s">
        <v>1567</v>
      </c>
      <c r="B428" t="s">
        <v>1568</v>
      </c>
    </row>
    <row r="429" spans="1:2">
      <c r="A429" t="s">
        <v>1569</v>
      </c>
      <c r="B429" t="s">
        <v>1570</v>
      </c>
    </row>
    <row r="430" spans="1:2">
      <c r="A430" t="s">
        <v>1571</v>
      </c>
      <c r="B430" t="s">
        <v>1572</v>
      </c>
    </row>
    <row r="431" spans="1:2">
      <c r="A431" t="s">
        <v>1573</v>
      </c>
      <c r="B431" t="s">
        <v>1574</v>
      </c>
    </row>
    <row r="432" spans="1:2">
      <c r="A432" t="s">
        <v>1575</v>
      </c>
      <c r="B432" t="s">
        <v>1576</v>
      </c>
    </row>
    <row r="433" spans="1:2">
      <c r="A433" t="s">
        <v>1577</v>
      </c>
      <c r="B433" t="s">
        <v>1578</v>
      </c>
    </row>
    <row r="434" spans="1:2">
      <c r="A434" t="s">
        <v>1579</v>
      </c>
      <c r="B434" t="s">
        <v>1580</v>
      </c>
    </row>
    <row r="435" spans="1:2">
      <c r="A435" t="s">
        <v>1581</v>
      </c>
      <c r="B435" t="s">
        <v>1582</v>
      </c>
    </row>
    <row r="436" spans="1:2">
      <c r="A436" t="s">
        <v>1583</v>
      </c>
      <c r="B436" t="s">
        <v>1584</v>
      </c>
    </row>
    <row r="437" spans="1:2">
      <c r="A437" t="s">
        <v>1585</v>
      </c>
      <c r="B437" t="s">
        <v>1586</v>
      </c>
    </row>
    <row r="438" spans="1:2">
      <c r="A438" t="s">
        <v>1587</v>
      </c>
      <c r="B438" t="s">
        <v>1588</v>
      </c>
    </row>
    <row r="439" spans="1:2">
      <c r="A439" t="s">
        <v>1589</v>
      </c>
      <c r="B439" t="s">
        <v>1590</v>
      </c>
    </row>
    <row r="440" spans="1:2">
      <c r="A440" t="s">
        <v>1591</v>
      </c>
      <c r="B440" t="s">
        <v>1592</v>
      </c>
    </row>
    <row r="441" spans="1:2">
      <c r="A441" t="s">
        <v>1593</v>
      </c>
      <c r="B441" t="s">
        <v>1594</v>
      </c>
    </row>
    <row r="442" spans="1:2">
      <c r="A442" t="s">
        <v>1595</v>
      </c>
      <c r="B442" t="s">
        <v>1596</v>
      </c>
    </row>
    <row r="443" spans="1:2">
      <c r="A443" t="s">
        <v>1597</v>
      </c>
      <c r="B443" t="s">
        <v>1598</v>
      </c>
    </row>
    <row r="444" spans="1:2">
      <c r="A444" t="s">
        <v>1599</v>
      </c>
      <c r="B444" t="s">
        <v>1600</v>
      </c>
    </row>
    <row r="445" spans="1:2">
      <c r="A445" t="s">
        <v>1601</v>
      </c>
      <c r="B445" t="s">
        <v>1602</v>
      </c>
    </row>
    <row r="446" spans="1:2">
      <c r="A446" t="s">
        <v>1603</v>
      </c>
      <c r="B446" t="s">
        <v>1604</v>
      </c>
    </row>
    <row r="447" spans="1:2">
      <c r="A447" t="s">
        <v>1605</v>
      </c>
      <c r="B447" t="s">
        <v>1606</v>
      </c>
    </row>
    <row r="448" spans="1:2">
      <c r="A448" t="s">
        <v>1607</v>
      </c>
      <c r="B448" t="s">
        <v>1608</v>
      </c>
    </row>
    <row r="449" spans="1:2">
      <c r="A449" t="s">
        <v>1609</v>
      </c>
      <c r="B449" t="s">
        <v>1610</v>
      </c>
    </row>
    <row r="450" spans="1:2">
      <c r="A450" t="s">
        <v>1611</v>
      </c>
      <c r="B450" t="s">
        <v>1612</v>
      </c>
    </row>
    <row r="451" spans="1:2">
      <c r="A451" t="s">
        <v>1613</v>
      </c>
      <c r="B451" t="s">
        <v>1614</v>
      </c>
    </row>
    <row r="452" spans="1:2">
      <c r="A452" t="s">
        <v>1615</v>
      </c>
      <c r="B452" t="s">
        <v>1616</v>
      </c>
    </row>
    <row r="453" spans="1:2">
      <c r="A453" t="s">
        <v>1617</v>
      </c>
      <c r="B453" t="s">
        <v>1618</v>
      </c>
    </row>
    <row r="454" spans="1:2">
      <c r="A454" t="s">
        <v>1619</v>
      </c>
      <c r="B454" t="s">
        <v>1620</v>
      </c>
    </row>
    <row r="455" spans="1:2">
      <c r="A455" t="s">
        <v>1621</v>
      </c>
      <c r="B455" t="s">
        <v>1622</v>
      </c>
    </row>
    <row r="456" spans="1:2">
      <c r="A456" t="s">
        <v>1623</v>
      </c>
      <c r="B456" t="s">
        <v>1624</v>
      </c>
    </row>
    <row r="457" spans="1:2">
      <c r="A457" t="s">
        <v>1625</v>
      </c>
      <c r="B457" t="s">
        <v>1626</v>
      </c>
    </row>
    <row r="458" spans="1:2">
      <c r="A458" t="s">
        <v>1627</v>
      </c>
      <c r="B458" t="s">
        <v>1628</v>
      </c>
    </row>
    <row r="459" spans="1:2">
      <c r="A459" t="s">
        <v>1629</v>
      </c>
      <c r="B459" t="s">
        <v>1630</v>
      </c>
    </row>
    <row r="460" spans="1:2">
      <c r="A460" t="s">
        <v>1631</v>
      </c>
      <c r="B460" t="s">
        <v>1632</v>
      </c>
    </row>
    <row r="461" spans="1:2">
      <c r="A461" t="s">
        <v>1633</v>
      </c>
      <c r="B461" t="s">
        <v>1634</v>
      </c>
    </row>
    <row r="462" spans="1:2">
      <c r="A462" t="s">
        <v>1635</v>
      </c>
      <c r="B462" t="s">
        <v>1636</v>
      </c>
    </row>
    <row r="463" spans="1:2">
      <c r="A463" t="s">
        <v>1637</v>
      </c>
      <c r="B463" t="s">
        <v>1638</v>
      </c>
    </row>
    <row r="464" spans="1:2">
      <c r="A464" t="s">
        <v>1639</v>
      </c>
      <c r="B464" t="s">
        <v>1640</v>
      </c>
    </row>
    <row r="465" spans="1:2">
      <c r="A465" t="s">
        <v>1641</v>
      </c>
      <c r="B465" t="s">
        <v>1642</v>
      </c>
    </row>
    <row r="466" spans="1:2">
      <c r="A466" t="s">
        <v>1643</v>
      </c>
      <c r="B466" t="s">
        <v>1644</v>
      </c>
    </row>
    <row r="467" spans="1:2">
      <c r="A467" t="s">
        <v>1645</v>
      </c>
      <c r="B467" t="s">
        <v>1646</v>
      </c>
    </row>
    <row r="468" spans="1:2">
      <c r="A468" t="s">
        <v>1647</v>
      </c>
      <c r="B468" t="s">
        <v>1648</v>
      </c>
    </row>
    <row r="469" spans="1:2">
      <c r="A469" t="s">
        <v>1649</v>
      </c>
      <c r="B469" t="s">
        <v>1650</v>
      </c>
    </row>
    <row r="470" spans="1:2">
      <c r="A470" t="s">
        <v>1651</v>
      </c>
      <c r="B470" t="s">
        <v>1652</v>
      </c>
    </row>
    <row r="471" spans="1:2">
      <c r="A471" t="s">
        <v>1653</v>
      </c>
      <c r="B471" t="s">
        <v>1654</v>
      </c>
    </row>
    <row r="472" spans="1:2">
      <c r="A472" t="s">
        <v>1655</v>
      </c>
      <c r="B472" t="s">
        <v>1656</v>
      </c>
    </row>
    <row r="473" spans="1:2">
      <c r="A473" t="s">
        <v>1657</v>
      </c>
      <c r="B473" t="s">
        <v>1658</v>
      </c>
    </row>
    <row r="474" spans="1:2">
      <c r="A474" t="s">
        <v>1659</v>
      </c>
      <c r="B474" t="s">
        <v>1660</v>
      </c>
    </row>
    <row r="475" spans="1:2">
      <c r="A475" t="s">
        <v>1661</v>
      </c>
      <c r="B475" t="s">
        <v>1662</v>
      </c>
    </row>
    <row r="476" spans="1:2">
      <c r="A476" t="s">
        <v>1663</v>
      </c>
      <c r="B476" t="s">
        <v>1664</v>
      </c>
    </row>
    <row r="477" spans="1:2">
      <c r="A477" t="s">
        <v>1665</v>
      </c>
      <c r="B477" t="s">
        <v>1666</v>
      </c>
    </row>
    <row r="478" spans="1:2">
      <c r="A478" t="s">
        <v>1667</v>
      </c>
      <c r="B478" t="s">
        <v>1668</v>
      </c>
    </row>
    <row r="479" spans="1:2">
      <c r="A479" t="s">
        <v>1669</v>
      </c>
      <c r="B479" t="s">
        <v>1670</v>
      </c>
    </row>
    <row r="480" spans="1:2">
      <c r="A480" t="s">
        <v>1671</v>
      </c>
      <c r="B480" t="s">
        <v>1672</v>
      </c>
    </row>
    <row r="481" spans="1:2">
      <c r="A481" t="s">
        <v>1673</v>
      </c>
      <c r="B481" t="s">
        <v>1674</v>
      </c>
    </row>
    <row r="482" spans="1:2">
      <c r="A482" t="s">
        <v>1675</v>
      </c>
      <c r="B482" t="s">
        <v>1676</v>
      </c>
    </row>
    <row r="483" spans="1:2">
      <c r="A483" t="s">
        <v>1677</v>
      </c>
      <c r="B483" t="s">
        <v>1678</v>
      </c>
    </row>
    <row r="484" spans="1:2">
      <c r="A484" t="s">
        <v>1679</v>
      </c>
      <c r="B484" t="s">
        <v>1680</v>
      </c>
    </row>
    <row r="485" spans="1:2">
      <c r="A485" t="s">
        <v>1681</v>
      </c>
      <c r="B485" t="s">
        <v>1682</v>
      </c>
    </row>
    <row r="486" spans="1:2">
      <c r="A486" t="s">
        <v>1683</v>
      </c>
      <c r="B486" t="s">
        <v>1684</v>
      </c>
    </row>
    <row r="487" spans="1:2">
      <c r="A487" t="s">
        <v>1685</v>
      </c>
      <c r="B487" t="s">
        <v>1686</v>
      </c>
    </row>
    <row r="488" spans="1:2">
      <c r="A488" t="s">
        <v>1687</v>
      </c>
      <c r="B488" t="s">
        <v>1688</v>
      </c>
    </row>
    <row r="489" spans="1:2">
      <c r="A489" t="s">
        <v>1689</v>
      </c>
      <c r="B489" t="s">
        <v>1690</v>
      </c>
    </row>
    <row r="490" spans="1:2">
      <c r="A490" t="s">
        <v>1691</v>
      </c>
      <c r="B490" t="s">
        <v>1692</v>
      </c>
    </row>
    <row r="491" spans="1:2">
      <c r="A491" t="s">
        <v>1693</v>
      </c>
      <c r="B491" t="s">
        <v>1694</v>
      </c>
    </row>
    <row r="492" spans="1:2">
      <c r="A492" t="s">
        <v>1695</v>
      </c>
      <c r="B492" t="s">
        <v>1696</v>
      </c>
    </row>
    <row r="493" spans="1:2">
      <c r="A493" t="s">
        <v>1697</v>
      </c>
      <c r="B493" t="s">
        <v>1698</v>
      </c>
    </row>
    <row r="494" spans="1:2">
      <c r="A494" t="s">
        <v>1699</v>
      </c>
      <c r="B494" t="s">
        <v>1700</v>
      </c>
    </row>
    <row r="495" spans="1:2">
      <c r="A495" t="s">
        <v>1701</v>
      </c>
      <c r="B495" t="s">
        <v>1702</v>
      </c>
    </row>
    <row r="496" spans="1:2">
      <c r="A496" t="s">
        <v>1703</v>
      </c>
      <c r="B496" t="s">
        <v>1704</v>
      </c>
    </row>
    <row r="497" spans="1:2">
      <c r="A497" t="s">
        <v>1705</v>
      </c>
      <c r="B497" t="s">
        <v>1706</v>
      </c>
    </row>
    <row r="498" spans="1:2">
      <c r="A498" t="s">
        <v>1707</v>
      </c>
      <c r="B498" t="s">
        <v>1708</v>
      </c>
    </row>
    <row r="499" spans="1:2">
      <c r="A499" t="s">
        <v>1709</v>
      </c>
      <c r="B499" t="s">
        <v>1710</v>
      </c>
    </row>
    <row r="500" spans="1:2">
      <c r="A500" t="s">
        <v>1711</v>
      </c>
      <c r="B500" t="s">
        <v>1712</v>
      </c>
    </row>
    <row r="501" spans="1:2">
      <c r="A501" t="s">
        <v>1713</v>
      </c>
      <c r="B501" t="s">
        <v>1714</v>
      </c>
    </row>
    <row r="502" spans="1:2">
      <c r="A502" t="s">
        <v>1715</v>
      </c>
      <c r="B502" t="s">
        <v>1716</v>
      </c>
    </row>
    <row r="503" spans="1:2">
      <c r="A503" t="s">
        <v>1717</v>
      </c>
      <c r="B503" t="s">
        <v>1718</v>
      </c>
    </row>
    <row r="504" spans="1:2">
      <c r="A504" t="s">
        <v>1719</v>
      </c>
      <c r="B504" t="s">
        <v>1720</v>
      </c>
    </row>
    <row r="505" spans="1:2">
      <c r="A505" t="s">
        <v>1721</v>
      </c>
      <c r="B505" t="s">
        <v>1722</v>
      </c>
    </row>
    <row r="506" spans="1:2">
      <c r="A506" t="s">
        <v>1723</v>
      </c>
      <c r="B506" t="s">
        <v>1724</v>
      </c>
    </row>
    <row r="507" spans="1:2">
      <c r="A507" t="s">
        <v>1725</v>
      </c>
      <c r="B507" t="s">
        <v>1726</v>
      </c>
    </row>
    <row r="508" spans="1:2">
      <c r="A508" t="s">
        <v>1727</v>
      </c>
      <c r="B508" t="s">
        <v>1728</v>
      </c>
    </row>
    <row r="509" spans="1:2">
      <c r="A509" t="s">
        <v>1729</v>
      </c>
      <c r="B509" t="s">
        <v>1730</v>
      </c>
    </row>
    <row r="510" spans="1:2">
      <c r="A510" t="s">
        <v>1731</v>
      </c>
      <c r="B510" t="s">
        <v>1732</v>
      </c>
    </row>
    <row r="511" spans="1:2">
      <c r="A511" t="s">
        <v>1733</v>
      </c>
      <c r="B511" t="s">
        <v>1734</v>
      </c>
    </row>
    <row r="512" spans="1:2">
      <c r="A512" t="s">
        <v>1735</v>
      </c>
      <c r="B512" t="s">
        <v>1736</v>
      </c>
    </row>
    <row r="513" spans="1:2">
      <c r="A513" t="s">
        <v>1737</v>
      </c>
      <c r="B513" t="s">
        <v>1738</v>
      </c>
    </row>
    <row r="514" spans="1:2">
      <c r="A514" t="s">
        <v>1739</v>
      </c>
      <c r="B514" t="s">
        <v>1740</v>
      </c>
    </row>
    <row r="515" spans="1:2">
      <c r="A515" t="s">
        <v>1741</v>
      </c>
      <c r="B515" t="s">
        <v>1742</v>
      </c>
    </row>
    <row r="516" spans="1:2">
      <c r="A516" t="s">
        <v>1743</v>
      </c>
      <c r="B516" t="s">
        <v>1744</v>
      </c>
    </row>
    <row r="517" spans="1:2">
      <c r="A517" t="s">
        <v>1745</v>
      </c>
      <c r="B517" t="s">
        <v>1746</v>
      </c>
    </row>
    <row r="518" spans="1:2">
      <c r="A518" t="s">
        <v>1747</v>
      </c>
      <c r="B518" t="s">
        <v>1748</v>
      </c>
    </row>
    <row r="519" spans="1:2">
      <c r="A519" t="s">
        <v>1749</v>
      </c>
      <c r="B519" t="s">
        <v>1750</v>
      </c>
    </row>
    <row r="520" spans="1:2">
      <c r="A520" t="s">
        <v>1751</v>
      </c>
      <c r="B520" t="s">
        <v>1752</v>
      </c>
    </row>
    <row r="521" spans="1:2">
      <c r="A521" t="s">
        <v>1753</v>
      </c>
      <c r="B521" t="s">
        <v>1754</v>
      </c>
    </row>
    <row r="522" spans="1:2">
      <c r="A522" t="s">
        <v>1755</v>
      </c>
      <c r="B522" t="s">
        <v>1756</v>
      </c>
    </row>
    <row r="523" spans="1:2">
      <c r="A523" t="s">
        <v>1757</v>
      </c>
      <c r="B523" t="s">
        <v>1758</v>
      </c>
    </row>
    <row r="524" spans="1:2">
      <c r="A524" t="s">
        <v>1759</v>
      </c>
      <c r="B524" t="s">
        <v>1760</v>
      </c>
    </row>
    <row r="525" spans="1:2">
      <c r="A525" t="s">
        <v>1761</v>
      </c>
      <c r="B525" t="s">
        <v>1762</v>
      </c>
    </row>
    <row r="526" spans="1:2">
      <c r="A526" t="s">
        <v>1763</v>
      </c>
      <c r="B526" t="s">
        <v>1764</v>
      </c>
    </row>
    <row r="527" spans="1:2">
      <c r="A527" t="s">
        <v>1765</v>
      </c>
      <c r="B527" t="s">
        <v>1766</v>
      </c>
    </row>
    <row r="528" spans="1:2">
      <c r="A528" t="s">
        <v>1767</v>
      </c>
      <c r="B528" t="s">
        <v>1768</v>
      </c>
    </row>
    <row r="529" spans="1:2">
      <c r="A529" t="s">
        <v>1769</v>
      </c>
      <c r="B529" t="s">
        <v>1770</v>
      </c>
    </row>
    <row r="530" spans="1:2">
      <c r="A530" t="s">
        <v>1771</v>
      </c>
      <c r="B530" t="s">
        <v>1772</v>
      </c>
    </row>
    <row r="531" spans="1:2">
      <c r="A531" t="s">
        <v>1773</v>
      </c>
      <c r="B531" t="s">
        <v>1774</v>
      </c>
    </row>
    <row r="532" spans="1:2">
      <c r="A532" t="s">
        <v>1775</v>
      </c>
      <c r="B532" t="s">
        <v>1776</v>
      </c>
    </row>
    <row r="533" spans="1:2">
      <c r="A533" t="s">
        <v>1777</v>
      </c>
      <c r="B533" t="s">
        <v>1778</v>
      </c>
    </row>
    <row r="534" spans="1:2">
      <c r="A534" t="s">
        <v>1779</v>
      </c>
      <c r="B534" t="s">
        <v>1780</v>
      </c>
    </row>
    <row r="535" spans="1:2">
      <c r="A535" t="s">
        <v>1781</v>
      </c>
      <c r="B535" t="s">
        <v>1782</v>
      </c>
    </row>
    <row r="536" spans="1:2">
      <c r="A536" t="s">
        <v>1783</v>
      </c>
      <c r="B536" t="s">
        <v>1784</v>
      </c>
    </row>
    <row r="537" spans="1:2">
      <c r="A537" t="s">
        <v>1785</v>
      </c>
      <c r="B537" t="s">
        <v>1786</v>
      </c>
    </row>
    <row r="538" spans="1:2">
      <c r="A538" t="s">
        <v>1787</v>
      </c>
      <c r="B538" t="s">
        <v>1788</v>
      </c>
    </row>
    <row r="539" spans="1:2">
      <c r="A539" t="s">
        <v>1789</v>
      </c>
      <c r="B539" t="s">
        <v>1790</v>
      </c>
    </row>
    <row r="540" spans="1:2">
      <c r="A540" t="s">
        <v>1791</v>
      </c>
      <c r="B540" t="s">
        <v>1792</v>
      </c>
    </row>
    <row r="541" spans="1:2">
      <c r="A541" t="s">
        <v>1793</v>
      </c>
      <c r="B541" t="s">
        <v>1794</v>
      </c>
    </row>
    <row r="542" spans="1:2">
      <c r="A542" t="s">
        <v>1795</v>
      </c>
      <c r="B542" t="s">
        <v>1796</v>
      </c>
    </row>
    <row r="543" spans="1:2">
      <c r="A543" t="s">
        <v>1797</v>
      </c>
      <c r="B543" t="s">
        <v>1798</v>
      </c>
    </row>
    <row r="544" spans="1:2">
      <c r="A544" t="s">
        <v>1799</v>
      </c>
      <c r="B544" t="s">
        <v>1800</v>
      </c>
    </row>
    <row r="545" spans="1:2">
      <c r="A545" t="s">
        <v>1801</v>
      </c>
      <c r="B545" t="s">
        <v>1802</v>
      </c>
    </row>
    <row r="546" spans="1:2">
      <c r="A546" t="s">
        <v>1803</v>
      </c>
      <c r="B546" t="s">
        <v>1804</v>
      </c>
    </row>
    <row r="547" spans="1:2">
      <c r="A547" t="s">
        <v>1805</v>
      </c>
      <c r="B547" t="s">
        <v>1806</v>
      </c>
    </row>
    <row r="548" spans="1:2">
      <c r="A548" t="s">
        <v>1807</v>
      </c>
      <c r="B548" t="s">
        <v>1808</v>
      </c>
    </row>
    <row r="549" spans="1:2">
      <c r="A549" t="s">
        <v>1809</v>
      </c>
      <c r="B549" t="s">
        <v>1810</v>
      </c>
    </row>
    <row r="550" spans="1:2">
      <c r="A550" t="s">
        <v>1811</v>
      </c>
      <c r="B550" t="s">
        <v>1812</v>
      </c>
    </row>
    <row r="551" spans="1:2">
      <c r="A551" t="s">
        <v>1813</v>
      </c>
      <c r="B551" t="s">
        <v>1814</v>
      </c>
    </row>
    <row r="552" spans="1:2">
      <c r="A552" t="s">
        <v>1815</v>
      </c>
      <c r="B552" t="s">
        <v>1816</v>
      </c>
    </row>
    <row r="553" spans="1:2">
      <c r="A553" t="s">
        <v>1817</v>
      </c>
      <c r="B553" t="s">
        <v>1818</v>
      </c>
    </row>
    <row r="554" spans="1:2">
      <c r="A554" t="s">
        <v>1819</v>
      </c>
      <c r="B554" t="s">
        <v>1820</v>
      </c>
    </row>
    <row r="555" spans="1:2">
      <c r="A555" t="s">
        <v>1821</v>
      </c>
      <c r="B555" t="s">
        <v>1822</v>
      </c>
    </row>
    <row r="556" spans="1:2">
      <c r="A556" t="s">
        <v>1823</v>
      </c>
      <c r="B556" t="s">
        <v>1824</v>
      </c>
    </row>
    <row r="557" spans="1:2">
      <c r="A557" t="s">
        <v>1825</v>
      </c>
      <c r="B557" t="s">
        <v>1826</v>
      </c>
    </row>
    <row r="558" spans="1:2">
      <c r="A558" t="s">
        <v>1827</v>
      </c>
      <c r="B558" t="s">
        <v>1828</v>
      </c>
    </row>
    <row r="559" spans="1:2">
      <c r="A559" t="s">
        <v>1829</v>
      </c>
      <c r="B559" t="s">
        <v>1830</v>
      </c>
    </row>
    <row r="560" spans="1:2">
      <c r="A560" t="s">
        <v>1831</v>
      </c>
      <c r="B560" t="s">
        <v>1832</v>
      </c>
    </row>
    <row r="561" spans="1:2">
      <c r="A561" t="s">
        <v>1833</v>
      </c>
      <c r="B561" t="s">
        <v>1834</v>
      </c>
    </row>
    <row r="562" spans="1:2">
      <c r="A562" t="s">
        <v>1835</v>
      </c>
      <c r="B562" t="s">
        <v>1836</v>
      </c>
    </row>
    <row r="563" spans="1:2">
      <c r="A563" t="s">
        <v>1837</v>
      </c>
      <c r="B563" t="s">
        <v>1838</v>
      </c>
    </row>
    <row r="564" spans="1:2">
      <c r="A564" t="s">
        <v>1839</v>
      </c>
      <c r="B564" t="s">
        <v>1840</v>
      </c>
    </row>
    <row r="565" spans="1:2">
      <c r="A565" t="s">
        <v>1841</v>
      </c>
      <c r="B565" t="s">
        <v>1842</v>
      </c>
    </row>
    <row r="566" spans="1:2">
      <c r="A566" t="s">
        <v>1843</v>
      </c>
      <c r="B566" t="s">
        <v>1844</v>
      </c>
    </row>
    <row r="567" spans="1:2">
      <c r="A567" t="s">
        <v>1845</v>
      </c>
      <c r="B567" t="s">
        <v>1846</v>
      </c>
    </row>
    <row r="568" spans="1:2">
      <c r="A568" t="s">
        <v>1847</v>
      </c>
      <c r="B568" t="s">
        <v>1848</v>
      </c>
    </row>
    <row r="569" spans="1:2">
      <c r="A569" t="s">
        <v>1849</v>
      </c>
      <c r="B569" t="s">
        <v>1850</v>
      </c>
    </row>
    <row r="570" spans="1:2">
      <c r="A570" t="s">
        <v>1851</v>
      </c>
      <c r="B570" t="s">
        <v>1852</v>
      </c>
    </row>
    <row r="571" spans="1:2">
      <c r="A571" t="s">
        <v>1853</v>
      </c>
      <c r="B571" t="s">
        <v>1854</v>
      </c>
    </row>
    <row r="572" spans="1:2">
      <c r="A572" t="s">
        <v>1855</v>
      </c>
      <c r="B572" t="s">
        <v>1856</v>
      </c>
    </row>
    <row r="573" spans="1:2">
      <c r="A573" t="s">
        <v>1857</v>
      </c>
      <c r="B573" t="s">
        <v>1858</v>
      </c>
    </row>
    <row r="574" spans="1:2">
      <c r="A574" t="s">
        <v>1859</v>
      </c>
      <c r="B574" t="s">
        <v>1860</v>
      </c>
    </row>
    <row r="575" spans="1:2">
      <c r="A575" t="s">
        <v>1861</v>
      </c>
      <c r="B575" t="s">
        <v>1862</v>
      </c>
    </row>
    <row r="576" spans="1:2">
      <c r="A576" t="s">
        <v>1863</v>
      </c>
      <c r="B576" t="s">
        <v>1864</v>
      </c>
    </row>
    <row r="577" spans="1:2">
      <c r="A577" t="s">
        <v>1865</v>
      </c>
      <c r="B577" t="s">
        <v>1866</v>
      </c>
    </row>
    <row r="578" spans="1:2">
      <c r="A578" t="s">
        <v>1867</v>
      </c>
      <c r="B578" t="s">
        <v>1868</v>
      </c>
    </row>
    <row r="579" spans="1:2">
      <c r="A579" t="s">
        <v>1869</v>
      </c>
      <c r="B579" t="s">
        <v>1870</v>
      </c>
    </row>
    <row r="580" spans="1:2">
      <c r="A580" t="s">
        <v>1871</v>
      </c>
      <c r="B580" t="s">
        <v>1872</v>
      </c>
    </row>
    <row r="581" spans="1:2">
      <c r="A581" t="s">
        <v>1873</v>
      </c>
      <c r="B581" t="s">
        <v>1874</v>
      </c>
    </row>
    <row r="582" spans="1:2">
      <c r="A582" t="s">
        <v>1875</v>
      </c>
      <c r="B582" t="s">
        <v>1876</v>
      </c>
    </row>
    <row r="583" spans="1:2">
      <c r="A583" t="s">
        <v>1877</v>
      </c>
      <c r="B583" t="s">
        <v>1878</v>
      </c>
    </row>
    <row r="584" spans="1:2">
      <c r="A584" t="s">
        <v>1879</v>
      </c>
      <c r="B584" t="s">
        <v>1880</v>
      </c>
    </row>
    <row r="585" spans="1:2">
      <c r="A585" t="s">
        <v>1881</v>
      </c>
      <c r="B585" t="s">
        <v>1882</v>
      </c>
    </row>
    <row r="586" spans="1:2">
      <c r="A586" t="s">
        <v>1883</v>
      </c>
      <c r="B586" t="s">
        <v>1884</v>
      </c>
    </row>
    <row r="587" spans="1:2">
      <c r="A587" t="s">
        <v>1885</v>
      </c>
      <c r="B587" t="s">
        <v>1886</v>
      </c>
    </row>
    <row r="588" spans="1:2">
      <c r="A588" t="s">
        <v>1887</v>
      </c>
      <c r="B588" t="s">
        <v>1888</v>
      </c>
    </row>
    <row r="589" spans="1:2">
      <c r="A589" t="s">
        <v>1889</v>
      </c>
      <c r="B589" t="s">
        <v>1890</v>
      </c>
    </row>
    <row r="590" spans="1:2">
      <c r="A590" t="s">
        <v>1891</v>
      </c>
      <c r="B590" t="s">
        <v>1892</v>
      </c>
    </row>
    <row r="591" spans="1:2">
      <c r="A591" t="s">
        <v>1893</v>
      </c>
      <c r="B591" t="s">
        <v>1894</v>
      </c>
    </row>
    <row r="592" spans="1:2">
      <c r="A592" t="s">
        <v>1895</v>
      </c>
      <c r="B592" t="s">
        <v>1896</v>
      </c>
    </row>
    <row r="593" spans="1:2">
      <c r="A593" t="s">
        <v>1897</v>
      </c>
      <c r="B593" t="s">
        <v>1898</v>
      </c>
    </row>
    <row r="594" spans="1:2">
      <c r="A594" t="s">
        <v>1899</v>
      </c>
      <c r="B594" t="s">
        <v>1900</v>
      </c>
    </row>
    <row r="595" spans="1:2">
      <c r="A595" t="s">
        <v>1901</v>
      </c>
      <c r="B595" t="s">
        <v>1902</v>
      </c>
    </row>
    <row r="596" spans="1:2">
      <c r="A596" t="s">
        <v>1903</v>
      </c>
      <c r="B596" t="s">
        <v>1904</v>
      </c>
    </row>
    <row r="597" spans="1:2">
      <c r="A597" t="s">
        <v>1905</v>
      </c>
      <c r="B597" t="s">
        <v>1906</v>
      </c>
    </row>
    <row r="598" spans="1:2">
      <c r="A598" t="s">
        <v>1907</v>
      </c>
      <c r="B598" t="s">
        <v>1908</v>
      </c>
    </row>
    <row r="599" spans="1:2">
      <c r="A599" t="s">
        <v>1909</v>
      </c>
      <c r="B599" t="s">
        <v>1910</v>
      </c>
    </row>
    <row r="600" spans="1:2">
      <c r="A600" t="s">
        <v>1911</v>
      </c>
      <c r="B600" t="s">
        <v>1912</v>
      </c>
    </row>
    <row r="601" spans="1:2">
      <c r="A601" t="s">
        <v>1913</v>
      </c>
      <c r="B601" t="s">
        <v>1914</v>
      </c>
    </row>
    <row r="602" spans="1:2">
      <c r="A602" t="s">
        <v>1915</v>
      </c>
      <c r="B602" t="s">
        <v>1916</v>
      </c>
    </row>
    <row r="603" spans="1:2">
      <c r="A603" t="s">
        <v>1917</v>
      </c>
      <c r="B603" t="s">
        <v>1918</v>
      </c>
    </row>
    <row r="604" spans="1:2">
      <c r="A604" t="s">
        <v>1919</v>
      </c>
      <c r="B604" t="s">
        <v>1920</v>
      </c>
    </row>
    <row r="605" spans="1:2">
      <c r="A605" t="s">
        <v>1921</v>
      </c>
      <c r="B605" t="s">
        <v>1922</v>
      </c>
    </row>
    <row r="606" spans="1:2">
      <c r="A606" t="s">
        <v>1923</v>
      </c>
      <c r="B606" t="s">
        <v>1924</v>
      </c>
    </row>
    <row r="607" spans="1:2">
      <c r="A607" t="s">
        <v>1925</v>
      </c>
      <c r="B607" t="s">
        <v>1926</v>
      </c>
    </row>
    <row r="608" spans="1:2">
      <c r="A608" t="s">
        <v>1927</v>
      </c>
      <c r="B608" t="s">
        <v>1928</v>
      </c>
    </row>
    <row r="609" spans="1:2">
      <c r="A609" t="s">
        <v>1929</v>
      </c>
      <c r="B609" t="s">
        <v>1930</v>
      </c>
    </row>
    <row r="610" spans="1:2">
      <c r="A610" t="s">
        <v>1931</v>
      </c>
      <c r="B610" t="s">
        <v>1932</v>
      </c>
    </row>
    <row r="611" spans="1:2">
      <c r="A611" t="s">
        <v>1933</v>
      </c>
      <c r="B611" t="s">
        <v>1934</v>
      </c>
    </row>
    <row r="612" spans="1:2">
      <c r="A612" t="s">
        <v>1935</v>
      </c>
      <c r="B612" t="s">
        <v>1936</v>
      </c>
    </row>
    <row r="613" spans="1:2">
      <c r="A613" t="s">
        <v>1937</v>
      </c>
      <c r="B613" t="s">
        <v>1938</v>
      </c>
    </row>
    <row r="614" spans="1:2">
      <c r="A614" t="s">
        <v>1939</v>
      </c>
      <c r="B614" t="s">
        <v>1940</v>
      </c>
    </row>
    <row r="615" spans="1:2">
      <c r="A615" t="s">
        <v>1941</v>
      </c>
      <c r="B615" t="s">
        <v>1942</v>
      </c>
    </row>
    <row r="616" spans="1:2">
      <c r="A616" t="s">
        <v>1943</v>
      </c>
      <c r="B616" t="s">
        <v>1944</v>
      </c>
    </row>
    <row r="617" spans="1:2">
      <c r="A617" t="s">
        <v>1945</v>
      </c>
      <c r="B617" t="s">
        <v>1946</v>
      </c>
    </row>
    <row r="618" spans="1:2">
      <c r="A618" t="s">
        <v>1947</v>
      </c>
      <c r="B618" t="s">
        <v>1948</v>
      </c>
    </row>
    <row r="619" spans="1:2">
      <c r="A619" t="s">
        <v>1949</v>
      </c>
      <c r="B619" t="s">
        <v>1950</v>
      </c>
    </row>
    <row r="620" spans="1:2">
      <c r="A620" t="s">
        <v>1951</v>
      </c>
      <c r="B620" t="s">
        <v>1952</v>
      </c>
    </row>
    <row r="621" spans="1:2">
      <c r="A621" t="s">
        <v>1953</v>
      </c>
      <c r="B621" t="s">
        <v>1954</v>
      </c>
    </row>
    <row r="622" spans="1:2">
      <c r="A622" t="s">
        <v>1955</v>
      </c>
      <c r="B622" t="s">
        <v>1956</v>
      </c>
    </row>
    <row r="623" spans="1:2">
      <c r="A623" t="s">
        <v>1957</v>
      </c>
      <c r="B623" t="s">
        <v>1958</v>
      </c>
    </row>
    <row r="624" spans="1:2">
      <c r="A624" t="s">
        <v>1959</v>
      </c>
      <c r="B624" t="s">
        <v>1960</v>
      </c>
    </row>
    <row r="625" spans="1:2">
      <c r="A625" t="s">
        <v>1961</v>
      </c>
      <c r="B625" t="s">
        <v>1962</v>
      </c>
    </row>
    <row r="626" spans="1:2">
      <c r="A626" t="s">
        <v>1963</v>
      </c>
      <c r="B626" t="s">
        <v>1964</v>
      </c>
    </row>
    <row r="627" spans="1:2">
      <c r="A627" t="s">
        <v>1965</v>
      </c>
      <c r="B627" t="s">
        <v>1966</v>
      </c>
    </row>
    <row r="628" spans="1:2">
      <c r="A628" t="s">
        <v>1967</v>
      </c>
      <c r="B628" t="s">
        <v>1968</v>
      </c>
    </row>
    <row r="629" spans="1:2">
      <c r="A629" t="s">
        <v>1969</v>
      </c>
      <c r="B629" t="s">
        <v>1970</v>
      </c>
    </row>
    <row r="630" spans="1:2">
      <c r="A630" t="s">
        <v>1971</v>
      </c>
      <c r="B630" t="s">
        <v>1972</v>
      </c>
    </row>
    <row r="631" spans="1:2">
      <c r="A631" t="s">
        <v>1973</v>
      </c>
      <c r="B631" t="s">
        <v>1974</v>
      </c>
    </row>
    <row r="632" spans="1:2">
      <c r="A632" t="s">
        <v>1975</v>
      </c>
      <c r="B632" t="s">
        <v>1976</v>
      </c>
    </row>
    <row r="633" spans="1:2">
      <c r="A633" t="s">
        <v>1977</v>
      </c>
      <c r="B633" t="s">
        <v>1978</v>
      </c>
    </row>
    <row r="634" spans="1:2">
      <c r="A634" t="s">
        <v>1979</v>
      </c>
      <c r="B634" t="s">
        <v>1980</v>
      </c>
    </row>
    <row r="635" spans="1:2">
      <c r="A635" t="s">
        <v>1981</v>
      </c>
      <c r="B635" t="s">
        <v>1982</v>
      </c>
    </row>
    <row r="636" spans="1:2">
      <c r="A636" t="s">
        <v>1983</v>
      </c>
      <c r="B636" t="s">
        <v>1984</v>
      </c>
    </row>
    <row r="637" spans="1:2">
      <c r="A637" t="s">
        <v>1985</v>
      </c>
      <c r="B637" t="s">
        <v>1986</v>
      </c>
    </row>
    <row r="638" spans="1:2">
      <c r="A638" t="s">
        <v>1987</v>
      </c>
      <c r="B638" t="s">
        <v>1988</v>
      </c>
    </row>
    <row r="639" spans="1:2">
      <c r="A639" t="s">
        <v>1989</v>
      </c>
      <c r="B639" t="s">
        <v>1990</v>
      </c>
    </row>
    <row r="640" spans="1:2">
      <c r="A640" t="s">
        <v>1991</v>
      </c>
      <c r="B640" t="s">
        <v>1992</v>
      </c>
    </row>
    <row r="641" spans="1:2">
      <c r="A641" t="s">
        <v>1993</v>
      </c>
      <c r="B641" t="s">
        <v>1994</v>
      </c>
    </row>
    <row r="642" spans="1:2">
      <c r="A642" t="s">
        <v>1995</v>
      </c>
      <c r="B642" t="s">
        <v>1996</v>
      </c>
    </row>
    <row r="643" spans="1:2">
      <c r="A643" t="s">
        <v>1997</v>
      </c>
      <c r="B643" t="s">
        <v>1998</v>
      </c>
    </row>
    <row r="644" spans="1:2">
      <c r="A644" t="s">
        <v>1999</v>
      </c>
      <c r="B644" t="s">
        <v>2000</v>
      </c>
    </row>
    <row r="645" spans="1:2">
      <c r="A645" t="s">
        <v>2001</v>
      </c>
      <c r="B645" t="s">
        <v>2002</v>
      </c>
    </row>
    <row r="646" spans="1:2">
      <c r="A646" t="s">
        <v>2003</v>
      </c>
      <c r="B646" t="s">
        <v>2004</v>
      </c>
    </row>
    <row r="647" spans="1:2">
      <c r="A647" t="s">
        <v>2005</v>
      </c>
      <c r="B647" t="s">
        <v>2006</v>
      </c>
    </row>
    <row r="648" spans="1:2">
      <c r="A648" t="s">
        <v>2007</v>
      </c>
      <c r="B648" t="s">
        <v>2008</v>
      </c>
    </row>
    <row r="649" spans="1:2">
      <c r="A649" t="s">
        <v>2009</v>
      </c>
      <c r="B649" t="s">
        <v>2010</v>
      </c>
    </row>
    <row r="650" spans="1:2">
      <c r="A650" t="s">
        <v>2011</v>
      </c>
      <c r="B650" t="s">
        <v>2012</v>
      </c>
    </row>
    <row r="651" spans="1:2">
      <c r="A651" t="s">
        <v>2013</v>
      </c>
      <c r="B651" t="s">
        <v>2014</v>
      </c>
    </row>
    <row r="652" spans="1:2">
      <c r="A652" t="s">
        <v>2015</v>
      </c>
      <c r="B652" t="s">
        <v>2016</v>
      </c>
    </row>
    <row r="653" spans="1:2">
      <c r="A653" t="s">
        <v>2017</v>
      </c>
      <c r="B653" t="s">
        <v>2018</v>
      </c>
    </row>
    <row r="654" spans="1:2">
      <c r="A654" t="s">
        <v>2019</v>
      </c>
      <c r="B654" t="s">
        <v>2020</v>
      </c>
    </row>
    <row r="655" spans="1:2">
      <c r="A655" t="s">
        <v>2021</v>
      </c>
      <c r="B655" t="s">
        <v>2022</v>
      </c>
    </row>
    <row r="656" spans="1:2">
      <c r="A656" t="s">
        <v>2023</v>
      </c>
      <c r="B656" t="s">
        <v>2024</v>
      </c>
    </row>
    <row r="657" spans="1:2">
      <c r="A657" t="s">
        <v>2025</v>
      </c>
      <c r="B657" t="s">
        <v>2026</v>
      </c>
    </row>
    <row r="658" spans="1:2">
      <c r="A658" t="s">
        <v>2027</v>
      </c>
      <c r="B658" t="s">
        <v>2028</v>
      </c>
    </row>
    <row r="659" spans="1:2">
      <c r="A659" t="s">
        <v>2029</v>
      </c>
      <c r="B659" t="s">
        <v>2030</v>
      </c>
    </row>
    <row r="660" spans="1:2">
      <c r="A660" t="s">
        <v>2031</v>
      </c>
      <c r="B660" t="s">
        <v>2032</v>
      </c>
    </row>
    <row r="661" spans="1:2">
      <c r="A661" t="s">
        <v>2033</v>
      </c>
      <c r="B661" t="s">
        <v>2034</v>
      </c>
    </row>
    <row r="662" spans="1:2">
      <c r="A662" t="s">
        <v>2035</v>
      </c>
      <c r="B662" t="s">
        <v>2036</v>
      </c>
    </row>
    <row r="663" spans="1:2">
      <c r="A663" t="s">
        <v>2037</v>
      </c>
      <c r="B663" t="s">
        <v>2038</v>
      </c>
    </row>
    <row r="664" spans="1:2">
      <c r="A664" t="s">
        <v>2039</v>
      </c>
      <c r="B664" t="s">
        <v>2040</v>
      </c>
    </row>
    <row r="665" spans="1:2">
      <c r="A665" t="s">
        <v>2041</v>
      </c>
      <c r="B665" t="s">
        <v>2042</v>
      </c>
    </row>
    <row r="666" spans="1:2">
      <c r="A666" t="s">
        <v>2043</v>
      </c>
      <c r="B666" t="s">
        <v>2044</v>
      </c>
    </row>
    <row r="667" spans="1:2">
      <c r="A667" t="s">
        <v>2045</v>
      </c>
      <c r="B667" t="s">
        <v>2046</v>
      </c>
    </row>
    <row r="668" spans="1:2">
      <c r="A668" t="s">
        <v>2047</v>
      </c>
      <c r="B668" t="s">
        <v>2048</v>
      </c>
    </row>
    <row r="669" spans="1:2">
      <c r="A669" t="s">
        <v>2049</v>
      </c>
      <c r="B669" t="s">
        <v>2050</v>
      </c>
    </row>
    <row r="670" spans="1:2">
      <c r="A670" t="s">
        <v>2051</v>
      </c>
      <c r="B670" t="s">
        <v>2052</v>
      </c>
    </row>
    <row r="671" spans="1:2">
      <c r="A671" t="s">
        <v>2053</v>
      </c>
      <c r="B671" t="s">
        <v>2054</v>
      </c>
    </row>
    <row r="672" spans="1:2">
      <c r="A672" t="s">
        <v>2055</v>
      </c>
      <c r="B672" t="s">
        <v>2056</v>
      </c>
    </row>
    <row r="673" spans="1:2">
      <c r="A673" t="s">
        <v>2057</v>
      </c>
      <c r="B673" t="s">
        <v>2058</v>
      </c>
    </row>
    <row r="674" spans="1:2">
      <c r="A674" t="s">
        <v>2059</v>
      </c>
      <c r="B674" t="s">
        <v>2060</v>
      </c>
    </row>
    <row r="675" spans="1:2">
      <c r="A675" t="s">
        <v>2061</v>
      </c>
      <c r="B675" t="s">
        <v>2062</v>
      </c>
    </row>
    <row r="676" spans="1:2">
      <c r="A676" t="s">
        <v>2063</v>
      </c>
      <c r="B676" t="s">
        <v>2064</v>
      </c>
    </row>
    <row r="677" spans="1:2">
      <c r="A677" t="s">
        <v>2065</v>
      </c>
      <c r="B677" t="s">
        <v>2066</v>
      </c>
    </row>
    <row r="678" spans="1:2">
      <c r="A678" t="s">
        <v>2067</v>
      </c>
      <c r="B678" t="s">
        <v>2068</v>
      </c>
    </row>
    <row r="679" spans="1:2">
      <c r="A679" t="s">
        <v>2069</v>
      </c>
      <c r="B679" t="s">
        <v>2070</v>
      </c>
    </row>
    <row r="680" spans="1:2">
      <c r="A680" t="s">
        <v>2071</v>
      </c>
      <c r="B680" t="s">
        <v>2072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SharedWithUsers xmlns="08070d79-41db-40ac-93d9-3fd8f1a76dba">
      <UserInfo>
        <DisplayName>Walker, Jeremy (COM)</DisplayName>
        <AccountId>185</AccountId>
        <AccountType/>
      </UserInfo>
    </SharedWithUsers>
  </documentManagement>
</p:properties>
</file>

<file path=customXml/itemProps1.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4.xml><?xml version="1.0" encoding="utf-8"?>
<ds:datastoreItem xmlns:ds="http://schemas.openxmlformats.org/officeDocument/2006/customXml" ds:itemID="{F5DFF9AF-E1C3-4F9D-AD4C-450ADE3A0547}">
  <ds:schemaRefs>
    <ds:schemaRef ds:uri="http://purl.org/dc/terms/"/>
    <ds:schemaRef ds:uri="http://schemas.microsoft.com/office/infopath/2007/PartnerControls"/>
    <ds:schemaRef ds:uri="http://schemas.microsoft.com/office/2006/metadata/properties"/>
    <ds:schemaRef ds:uri="http://www.w3.org/XML/1998/namespace"/>
    <ds:schemaRef ds:uri="8556b74b-f608-4f00-b474-15eeb07aa725"/>
    <ds:schemaRef ds:uri="http://purl.org/dc/dcmitype/"/>
    <ds:schemaRef ds:uri="http://purl.org/dc/elements/1.1/"/>
    <ds:schemaRef ds:uri="http://schemas.microsoft.com/office/2006/documentManagement/types"/>
    <ds:schemaRef ds:uri="http://schemas.openxmlformats.org/package/2006/metadata/core-properties"/>
    <ds:schemaRef ds:uri="08070d79-41db-40ac-93d9-3fd8f1a76db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 Silver</dc:creator>
  <cp:keywords/>
  <dc:description/>
  <cp:lastModifiedBy>Walker, Jeremy (COM)</cp:lastModifiedBy>
  <cp:revision/>
  <dcterms:created xsi:type="dcterms:W3CDTF">2017-08-09T01:00:49Z</dcterms:created>
  <dcterms:modified xsi:type="dcterms:W3CDTF">2023-05-22T15:28:33Z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0x0101003047878A1F6D774FA244E4805CA91C83</vt:lpwstr>
  </property>
  <property fmtid="{D5CDD505-2E9C-101B-9397-08002B2CF9AE}" pid="3" name="MediaServiceImageTags">
    <vt:lpwstr/>
  </property>
</Properties>
</file>