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stateofwa-my.sharepoint.com/personal/keith_folkerts_dfw_wa_gov/Documents/Current Projects/Commerce-led CAO-SMP Workshops 2020/Items to distribute/"/>
    </mc:Choice>
  </mc:AlternateContent>
  <xr:revisionPtr revIDLastSave="321" documentId="8_{9B88E72A-1810-4256-8A72-EC4534D39743}" xr6:coauthVersionLast="46" xr6:coauthVersionMax="46" xr10:uidLastSave="{B0795671-4BB1-499E-95A9-6D5707D16F5A}"/>
  <bookViews>
    <workbookView xWindow="1125" yWindow="1125" windowWidth="21600" windowHeight="11265" tabRatio="985" activeTab="3" xr2:uid="{95337D4E-056A-43F0-9A9A-AD482E9F4F68}"/>
  </bookViews>
  <sheets>
    <sheet name="INSTRUCTIONS" sheetId="21" r:id="rId1"/>
    <sheet name="Input Summary Statistics" sheetId="10" r:id="rId2"/>
    <sheet name="Performance Indicators Report" sheetId="12" r:id="rId3"/>
    <sheet name="Detailed Statistics" sheetId="1" r:id="rId4"/>
    <sheet name="1 Trees Pie Chart" sheetId="13" r:id="rId5"/>
    <sheet name="2a Change Line Chart (abs)" sheetId="22" r:id="rId6"/>
    <sheet name="2b Change Line Chart (norm)" sheetId="6" r:id="rId7"/>
    <sheet name="3 Relative Change Scatter Plot" sheetId="7" r:id="rId8"/>
    <sheet name="4 Power Score" sheetId="8" r:id="rId9"/>
  </sheets>
  <definedNames>
    <definedName name="_xlnm.Print_Area" localSheetId="2">'Performance Indicators Report'!$B$1:$J$132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2" i="12" l="1"/>
  <c r="B120" i="12"/>
  <c r="B1" i="12" l="1"/>
  <c r="J36" i="1"/>
  <c r="J37" i="1"/>
  <c r="J38" i="1"/>
  <c r="F3" i="12"/>
  <c r="B7" i="1"/>
  <c r="B124" i="12" l="1"/>
  <c r="B18" i="1"/>
  <c r="B22" i="1" l="1"/>
  <c r="B8" i="1" s="1"/>
  <c r="B9" i="1"/>
  <c r="C9" i="1"/>
  <c r="C39" i="1"/>
  <c r="C40" i="1" s="1"/>
  <c r="C41" i="1" s="1"/>
  <c r="D39" i="1"/>
  <c r="D40" i="1" s="1"/>
  <c r="D41" i="1" s="1"/>
  <c r="E39" i="1"/>
  <c r="E40" i="1" s="1"/>
  <c r="E41" i="1" s="1"/>
  <c r="F39" i="1"/>
  <c r="F40" i="1" s="1"/>
  <c r="F41" i="1" s="1"/>
  <c r="G39" i="1"/>
  <c r="G40" i="1" s="1"/>
  <c r="G41" i="1" s="1"/>
  <c r="H39" i="1" l="1"/>
  <c r="H40" i="1" s="1"/>
  <c r="H41" i="1" s="1"/>
  <c r="B6" i="1"/>
  <c r="C6" i="1" l="1"/>
  <c r="B117" i="12"/>
  <c r="D18" i="1" l="1"/>
  <c r="B15" i="1"/>
  <c r="F4" i="12" s="1"/>
  <c r="B25" i="12"/>
  <c r="B71" i="12"/>
  <c r="B2" i="1" l="1"/>
  <c r="A35" i="1" l="1"/>
  <c r="A46" i="1"/>
  <c r="B8" i="12"/>
  <c r="A52" i="1"/>
  <c r="G33" i="1" l="1"/>
  <c r="G34" i="1" s="1"/>
  <c r="F33" i="1"/>
  <c r="F34" i="1" s="1"/>
  <c r="E33" i="1"/>
  <c r="E34" i="1" s="1"/>
  <c r="D33" i="1"/>
  <c r="D34" i="1" s="1"/>
  <c r="D43" i="1" s="1"/>
  <c r="C33" i="1"/>
  <c r="C34" i="1" s="1"/>
  <c r="G26" i="1"/>
  <c r="F26" i="1"/>
  <c r="F27" i="1" s="1"/>
  <c r="F29" i="1" s="1"/>
  <c r="E26" i="1"/>
  <c r="E27" i="1" s="1"/>
  <c r="E29" i="1" s="1"/>
  <c r="D26" i="1"/>
  <c r="D27" i="1" s="1"/>
  <c r="D29" i="1" s="1"/>
  <c r="C26" i="1"/>
  <c r="B19" i="1"/>
  <c r="C8" i="1"/>
  <c r="B4" i="1"/>
  <c r="B3" i="12" s="1"/>
  <c r="B3" i="1"/>
  <c r="C7" i="1" l="1"/>
  <c r="D25" i="1" s="1"/>
  <c r="D19" i="1"/>
  <c r="F5" i="12" s="1"/>
  <c r="I26" i="1"/>
  <c r="B21" i="1" s="1"/>
  <c r="E35" i="1"/>
  <c r="G12" i="12" s="1"/>
  <c r="E43" i="1"/>
  <c r="F35" i="1"/>
  <c r="H12" i="12" s="1"/>
  <c r="F43" i="1"/>
  <c r="C35" i="1"/>
  <c r="E12" i="12" s="1"/>
  <c r="C43" i="1"/>
  <c r="G35" i="1"/>
  <c r="I12" i="12" s="1"/>
  <c r="G43" i="1"/>
  <c r="H10" i="12"/>
  <c r="F25" i="1"/>
  <c r="G27" i="1"/>
  <c r="F11" i="12"/>
  <c r="D35" i="1"/>
  <c r="F12" i="12" s="1"/>
  <c r="H26" i="1"/>
  <c r="H27" i="1" s="1"/>
  <c r="H29" i="1" s="1"/>
  <c r="E16" i="12"/>
  <c r="C27" i="1"/>
  <c r="E11" i="12"/>
  <c r="I11" i="12"/>
  <c r="G16" i="12"/>
  <c r="F16" i="12"/>
  <c r="G10" i="12"/>
  <c r="H16" i="12"/>
  <c r="I16" i="12"/>
  <c r="G11" i="12"/>
  <c r="H33" i="1"/>
  <c r="H34" i="1" s="1"/>
  <c r="F10" i="12"/>
  <c r="H11" i="12"/>
  <c r="E25" i="1" l="1"/>
  <c r="D21" i="1"/>
  <c r="F6" i="12" s="1"/>
  <c r="F7" i="12"/>
  <c r="C28" i="1"/>
  <c r="C25" i="1"/>
  <c r="H35" i="1"/>
  <c r="H43" i="1"/>
  <c r="C29" i="1"/>
  <c r="G25" i="1"/>
  <c r="G29" i="1"/>
  <c r="I10" i="12"/>
  <c r="C10" i="1"/>
  <c r="H25" i="1"/>
  <c r="I25" i="1"/>
  <c r="E10" i="12"/>
  <c r="B20" i="1"/>
  <c r="D20" i="1" s="1"/>
  <c r="B12" i="1"/>
  <c r="J10" i="12"/>
  <c r="F28" i="1"/>
  <c r="D28" i="1"/>
  <c r="F46" i="1"/>
  <c r="H20" i="12" s="1"/>
  <c r="H28" i="1"/>
  <c r="C11" i="1" s="1"/>
  <c r="E28" i="1"/>
  <c r="E46" i="1"/>
  <c r="G20" i="12" s="1"/>
  <c r="B13" i="1"/>
  <c r="J16" i="12"/>
  <c r="C12" i="1"/>
  <c r="J11" i="12"/>
  <c r="G46" i="1"/>
  <c r="I20" i="12" s="1"/>
  <c r="D46" i="1"/>
  <c r="F20" i="12" s="1"/>
  <c r="C46" i="1"/>
  <c r="E20" i="12" s="1"/>
  <c r="G28" i="1"/>
  <c r="B52" i="1" l="1"/>
  <c r="C13" i="1"/>
  <c r="J12" i="12"/>
  <c r="H46" i="1"/>
  <c r="J20" i="12" s="1"/>
</calcChain>
</file>

<file path=xl/sharedStrings.xml><?xml version="1.0" encoding="utf-8"?>
<sst xmlns="http://schemas.openxmlformats.org/spreadsheetml/2006/main" count="165" uniqueCount="128">
  <si>
    <t>2006-2017</t>
  </si>
  <si>
    <t>2006-2009</t>
  </si>
  <si>
    <t>2009-2011</t>
  </si>
  <si>
    <t>2011-2013</t>
  </si>
  <si>
    <t>2013-2015</t>
  </si>
  <si>
    <t>2015-2017</t>
  </si>
  <si>
    <t>HRCD start year</t>
  </si>
  <si>
    <t>HRCD end year</t>
  </si>
  <si>
    <t>Annualized acres of change within Non-Critical Areas</t>
  </si>
  <si>
    <t>Acres of change per year per 1,000 acres of Non-Critical Areas</t>
  </si>
  <si>
    <t>Relative change</t>
  </si>
  <si>
    <t>Box 1:</t>
  </si>
  <si>
    <t>Box 2:</t>
  </si>
  <si>
    <t>Box 3:</t>
  </si>
  <si>
    <t>Box 4:</t>
  </si>
  <si>
    <t>Key Figures</t>
  </si>
  <si>
    <t>Non-Critical Areas</t>
  </si>
  <si>
    <t>Critical Areas</t>
  </si>
  <si>
    <t>Acres</t>
  </si>
  <si>
    <t>Acres of total change/year</t>
  </si>
  <si>
    <t>Acres of total change/year per 1,000 acres</t>
  </si>
  <si>
    <t>Details</t>
  </si>
  <si>
    <t>Acres of total change during the period</t>
  </si>
  <si>
    <t>Acres of total change per year</t>
  </si>
  <si>
    <t>Acres of total change per year per 1,000 acres of Critical Areas</t>
  </si>
  <si>
    <t>Acres of canopy loss per year</t>
  </si>
  <si>
    <t>Acres of canopy loss within Critical Areas</t>
  </si>
  <si>
    <t>Acres of canopy loss during the period</t>
  </si>
  <si>
    <t>Acres of total change within Critical Areas</t>
  </si>
  <si>
    <t>Acres of canopy loss per year per 1,000 acres of Critical Areas with trees</t>
  </si>
  <si>
    <t>Percent of area with tree canopy cover</t>
  </si>
  <si>
    <t>Not measured</t>
  </si>
  <si>
    <t>Normalized annual rate of total change within Non-Critical Areas</t>
  </si>
  <si>
    <t>Acres of total change within Non-Critical Areas</t>
  </si>
  <si>
    <t xml:space="preserve">At the current rate of tree loss in critical areas, what percent of existing critical area trees will be lost in a decade? </t>
  </si>
  <si>
    <t>Description</t>
  </si>
  <si>
    <t>Normalized acres of change within Non-Critical Areas/ Normalized acres of change within Critical Areas</t>
  </si>
  <si>
    <t>Statistics to be input by the city/county based on GIS analysis</t>
  </si>
  <si>
    <t>Acres of canopy cover loss/year per 1,000 acres of trees</t>
  </si>
  <si>
    <t>HRCD analysis end year</t>
  </si>
  <si>
    <t>HRCD analysis start year</t>
  </si>
  <si>
    <t>Critical Areas with canopy cover (ac) expected to persist for the next decade</t>
  </si>
  <si>
    <t>Analyst's Observations</t>
  </si>
  <si>
    <t>Indicator</t>
  </si>
  <si>
    <t>10*Annualized acres of critical area trees/acres of trees in Critical Areas</t>
  </si>
  <si>
    <t>Acres lacking trees</t>
  </si>
  <si>
    <t>ac</t>
  </si>
  <si>
    <t>Critical areas with canopy cover (2017)</t>
  </si>
  <si>
    <t>Relative change scaling factor</t>
  </si>
  <si>
    <t>Box Chart</t>
  </si>
  <si>
    <t>Chart</t>
  </si>
  <si>
    <t>Jurisdiction:</t>
  </si>
  <si>
    <t>Box 7a-e:</t>
  </si>
  <si>
    <t>Box 8a-e:</t>
  </si>
  <si>
    <t>Jurisdiction</t>
  </si>
  <si>
    <t>After Reviewing Performance Statistics add the following:</t>
  </si>
  <si>
    <t>2. Open the tab "Input Summary Statistics". Input the values  from your analysis in the yellow boxes.</t>
  </si>
  <si>
    <t>Box 6a-e:</t>
  </si>
  <si>
    <t>2007-2017 average</t>
  </si>
  <si>
    <t>Acres with Trees</t>
  </si>
  <si>
    <t>Critical Area trees expected to be lost in the next decade based on most recent decade's trend</t>
  </si>
  <si>
    <t>Acres of trees to be lost in a decade at most recend decadal rate</t>
  </si>
  <si>
    <t>Sound</t>
  </si>
  <si>
    <t>Soundwide Average</t>
  </si>
  <si>
    <t>(Urban areas only)</t>
  </si>
  <si>
    <t xml:space="preserve">Annualized Acres of Canopy Loss within Critical Areas </t>
  </si>
  <si>
    <t xml:space="preserve">Annualized Acres of Total Change within Critical Areas </t>
  </si>
  <si>
    <t>Questions or problems with this report template? Email Keith.Folkerts@dfw.wa.gov</t>
  </si>
  <si>
    <t>Acres of canopy loss per year per 1,000 acres of Critical Areas</t>
  </si>
  <si>
    <t xml:space="preserve">Normalized Annual Rate of Canopy Loss within Critical Areas that have trees </t>
  </si>
  <si>
    <t>Box 5a:</t>
  </si>
  <si>
    <t>Box 5b:</t>
  </si>
  <si>
    <t>Non Critical Areas lacking tree cover</t>
  </si>
  <si>
    <r>
      <t xml:space="preserve">Acres of </t>
    </r>
    <r>
      <rPr>
        <b/>
        <sz val="11"/>
        <rFont val="Century Gothic"/>
        <family val="2"/>
        <scheme val="minor"/>
      </rPr>
      <t>Critical</t>
    </r>
    <r>
      <rPr>
        <sz val="11"/>
        <rFont val="Century Gothic"/>
        <family val="2"/>
        <scheme val="minor"/>
      </rPr>
      <t xml:space="preserve"> Areas in the jurisdiction subject to GMA</t>
    </r>
  </si>
  <si>
    <r>
      <t xml:space="preserve">Acres of </t>
    </r>
    <r>
      <rPr>
        <b/>
        <sz val="11"/>
        <color theme="1"/>
        <rFont val="Century Gothic"/>
        <family val="2"/>
        <scheme val="minor"/>
      </rPr>
      <t>non</t>
    </r>
    <r>
      <rPr>
        <sz val="11"/>
        <color theme="1"/>
        <rFont val="Century Gothic"/>
        <family val="2"/>
        <scheme val="minor"/>
      </rPr>
      <t>-Critical Areas in the jurisdiciton subject to GMA</t>
    </r>
  </si>
  <si>
    <r>
      <t xml:space="preserve">Acres of </t>
    </r>
    <r>
      <rPr>
        <b/>
        <sz val="11"/>
        <color rgb="FF008000"/>
        <rFont val="Century Gothic"/>
        <family val="2"/>
        <scheme val="minor"/>
      </rPr>
      <t>trees</t>
    </r>
    <r>
      <rPr>
        <sz val="11"/>
        <color theme="1"/>
        <rFont val="Century Gothic"/>
        <family val="2"/>
        <scheme val="minor"/>
      </rPr>
      <t xml:space="preserve"> in </t>
    </r>
    <r>
      <rPr>
        <b/>
        <sz val="11"/>
        <color theme="1"/>
        <rFont val="Century Gothic"/>
        <family val="2"/>
        <scheme val="minor"/>
      </rPr>
      <t>non</t>
    </r>
    <r>
      <rPr>
        <sz val="11"/>
        <color theme="1"/>
        <rFont val="Century Gothic"/>
        <family val="2"/>
        <scheme val="minor"/>
      </rPr>
      <t xml:space="preserve"> Critical Areas</t>
    </r>
  </si>
  <si>
    <r>
      <t xml:space="preserve">Acres of </t>
    </r>
    <r>
      <rPr>
        <b/>
        <sz val="11"/>
        <color rgb="FF008000"/>
        <rFont val="Century Gothic"/>
        <family val="2"/>
        <scheme val="minor"/>
      </rPr>
      <t>trees</t>
    </r>
    <r>
      <rPr>
        <sz val="11"/>
        <color theme="1"/>
        <rFont val="Century Gothic"/>
        <family val="2"/>
        <scheme val="minor"/>
      </rPr>
      <t xml:space="preserve"> in </t>
    </r>
    <r>
      <rPr>
        <b/>
        <sz val="11"/>
        <color theme="1"/>
        <rFont val="Century Gothic"/>
        <family val="2"/>
        <scheme val="minor"/>
      </rPr>
      <t>Critical</t>
    </r>
    <r>
      <rPr>
        <sz val="11"/>
        <color theme="1"/>
        <rFont val="Century Gothic"/>
        <family val="2"/>
        <scheme val="minor"/>
      </rPr>
      <t xml:space="preserve"> Areas</t>
    </r>
  </si>
  <si>
    <r>
      <t xml:space="preserve">Acres of </t>
    </r>
    <r>
      <rPr>
        <b/>
        <sz val="11"/>
        <rFont val="Century Gothic"/>
        <family val="2"/>
        <scheme val="minor"/>
      </rPr>
      <t>total change</t>
    </r>
    <r>
      <rPr>
        <sz val="11"/>
        <rFont val="Century Gothic"/>
        <family val="2"/>
        <scheme val="minor"/>
      </rPr>
      <t xml:space="preserve"> within Critical Areas</t>
    </r>
  </si>
  <si>
    <r>
      <t xml:space="preserve">Acres of </t>
    </r>
    <r>
      <rPr>
        <b/>
        <sz val="11"/>
        <rFont val="Century Gothic"/>
        <family val="2"/>
        <scheme val="minor"/>
      </rPr>
      <t>canopy cover loss</t>
    </r>
    <r>
      <rPr>
        <sz val="11"/>
        <rFont val="Century Gothic"/>
        <family val="2"/>
        <scheme val="minor"/>
      </rPr>
      <t xml:space="preserve"> within Critical Areas</t>
    </r>
  </si>
  <si>
    <r>
      <t>Acres of</t>
    </r>
    <r>
      <rPr>
        <b/>
        <sz val="11"/>
        <rFont val="Century Gothic"/>
        <family val="2"/>
        <scheme val="minor"/>
      </rPr>
      <t xml:space="preserve"> total change</t>
    </r>
    <r>
      <rPr>
        <sz val="11"/>
        <rFont val="Century Gothic"/>
        <family val="2"/>
        <scheme val="minor"/>
      </rPr>
      <t xml:space="preserve"> within </t>
    </r>
    <r>
      <rPr>
        <b/>
        <sz val="11"/>
        <rFont val="Century Gothic"/>
        <family val="2"/>
        <scheme val="minor"/>
      </rPr>
      <t>Non</t>
    </r>
    <r>
      <rPr>
        <sz val="11"/>
        <rFont val="Century Gothic"/>
        <family val="2"/>
        <scheme val="minor"/>
      </rPr>
      <t>-critical areas</t>
    </r>
  </si>
  <si>
    <t>Critical Areas lacking canopy cover (2017)</t>
  </si>
  <si>
    <t>Urban Soundwide Ave Canopy Loss within Critical Areas CAO MIN</t>
  </si>
  <si>
    <t>Urban Soundwide Ave Canopy Loss within Critical Areas CAO Max</t>
  </si>
  <si>
    <t>Urban Soundwide Ave Canopy Loss within Critical Areas SPTH</t>
  </si>
  <si>
    <t>Urban Soundwide Ave Total Change within Critical Areas CAO Min</t>
  </si>
  <si>
    <t>Urban Soundwide Ave Total Change within Critical Areas CAO Max</t>
  </si>
  <si>
    <t>Urban Soundwide Ave Total Change within Critical Areas SPTH</t>
  </si>
  <si>
    <t>CAO Min</t>
  </si>
  <si>
    <t>CAO Max</t>
  </si>
  <si>
    <t>SPTH</t>
  </si>
  <si>
    <t>Urban Soundwide Ave Power Score CAO Min</t>
  </si>
  <si>
    <t>Urban Soundwide Ave Power Score CAO Max</t>
  </si>
  <si>
    <t>Urban Soundwide Ave Power Score SPTH</t>
  </si>
  <si>
    <r>
      <t>Scaling Factor:</t>
    </r>
    <r>
      <rPr>
        <i/>
        <sz val="11"/>
        <color theme="0" tint="-0.34998626667073579"/>
        <rFont val="Century Gothic"/>
        <family val="2"/>
        <scheme val="minor"/>
      </rPr>
      <t xml:space="preserve"> X</t>
    </r>
    <r>
      <rPr>
        <sz val="11"/>
        <color theme="0" tint="-0.34998626667073579"/>
        <rFont val="Century Gothic"/>
        <family val="2"/>
        <scheme val="minor"/>
      </rPr>
      <t xml:space="preserve"> = </t>
    </r>
  </si>
  <si>
    <r>
      <t xml:space="preserve">Acres of change in Critical Areas per </t>
    </r>
    <r>
      <rPr>
        <i/>
        <sz val="11"/>
        <color theme="0" tint="-0.34998626667073579"/>
        <rFont val="Century Gothic"/>
        <family val="2"/>
        <scheme val="minor"/>
      </rPr>
      <t>X</t>
    </r>
    <r>
      <rPr>
        <sz val="11"/>
        <color theme="0" tint="-0.34998626667073579"/>
        <rFont val="Century Gothic"/>
        <family val="2"/>
        <scheme val="minor"/>
      </rPr>
      <t xml:space="preserve"> acres of change outside of Critical Areas</t>
    </r>
  </si>
  <si>
    <t>2a</t>
  </si>
  <si>
    <t>Urban Soundwide Ave (CAO Min)</t>
  </si>
  <si>
    <t>Urban Soundwide Average (CAO Max)</t>
  </si>
  <si>
    <t>Urban Soundwide Ave (SPTH)</t>
  </si>
  <si>
    <t>2b, 3</t>
  </si>
  <si>
    <t xml:space="preserve">CAO Power Score </t>
  </si>
  <si>
    <t>Percent of jurisdiction within critical arera</t>
  </si>
  <si>
    <t>Percent of Critical Areas with Tree Canopy Cover</t>
  </si>
  <si>
    <t>Soundwide Averages*</t>
  </si>
  <si>
    <t>* "CAO Min" and "CAO Max" are scenarios in which the minimum and maximum potential stream buffer under a jurisdiction's CAO were analyzed. This report shows the average from all 12 Puget Sound counties and 10 cities. "SPTH" (Site-Potential Tree Height) is a scenario that analyzed the WDFW-recommended Riparian Management Zone for all 12 counties and all cities (except no data was available for Seattle and Tacoma).</t>
  </si>
  <si>
    <t>CAO Min Scenario</t>
  </si>
  <si>
    <t>SPTH Scenario</t>
  </si>
  <si>
    <t>CAO Max Scenario</t>
  </si>
  <si>
    <t>Annual Rate of Canopy Loss within Critical Areas</t>
  </si>
  <si>
    <t>Portion of the Study Area within Critical Areas</t>
  </si>
  <si>
    <t>3, 4</t>
  </si>
  <si>
    <t>Analyst's observation #1:</t>
  </si>
  <si>
    <t>Analyst's observation #2:</t>
  </si>
  <si>
    <t>Analyst's observation #3:</t>
  </si>
  <si>
    <r>
      <rPr>
        <i/>
        <sz val="11"/>
        <color theme="1"/>
        <rFont val="Century Gothic"/>
        <family val="2"/>
        <scheme val="minor"/>
      </rPr>
      <t>Percent</t>
    </r>
    <r>
      <rPr>
        <sz val="11"/>
        <color theme="1"/>
        <rFont val="Century Gothic"/>
        <family val="2"/>
        <scheme val="minor"/>
      </rPr>
      <t xml:space="preserve"> of Critical Area Tree Canopy expected to be lost in the next decade, at last decade's rate</t>
    </r>
  </si>
  <si>
    <r>
      <rPr>
        <i/>
        <sz val="11"/>
        <color theme="1"/>
        <rFont val="Century Gothic"/>
        <family val="2"/>
        <scheme val="minor"/>
      </rPr>
      <t>Acres</t>
    </r>
    <r>
      <rPr>
        <sz val="11"/>
        <color theme="1"/>
        <rFont val="Century Gothic"/>
        <family val="2"/>
        <scheme val="minor"/>
      </rPr>
      <t xml:space="preserve"> of Critical Area Tree Canopy expected to be lost in the next decade, at last decade's rate</t>
    </r>
  </si>
  <si>
    <t>Canopy Loss (acres per year)</t>
  </si>
  <si>
    <t>Annual Change within Critical Areas</t>
  </si>
  <si>
    <t>Total Change (acres per year)</t>
  </si>
  <si>
    <t>Total Change (ac of change/year/1,000 ac of Critical Areas)</t>
  </si>
  <si>
    <t>Annual Change outside of Critical Areas</t>
  </si>
  <si>
    <t>Total Change (ac of change/year/1,000 ac of Non Critical Areas)</t>
  </si>
  <si>
    <t>Ac of Change in Non-Critical Areas/Ac of Change in Critical Areas</t>
  </si>
  <si>
    <t>Urban template Mar 2021</t>
  </si>
  <si>
    <r>
      <rPr>
        <b/>
        <sz val="10"/>
        <color theme="1" tint="0.34998626667073579"/>
        <rFont val="Century Gothic"/>
        <family val="2"/>
        <scheme val="minor"/>
      </rPr>
      <t>Notes</t>
    </r>
    <r>
      <rPr>
        <sz val="10"/>
        <color theme="1" tint="0.34998626667073579"/>
        <rFont val="Century Gothic"/>
        <family val="2"/>
        <scheme val="minor"/>
      </rPr>
      <t xml:space="preserve">: This template is designed to give local governments feedback about how effectively their Critical Area Ordiance has performed from 2006 to 2017.
Soundwide averages are provided for general reference, however the "critical areas" analyzed soundwide include only stream buffers -- not wetlands, frequently flooded areas, geohazards, or other fish and wildlife habitat conservation areas. Users should be aware that direct comparisons to soundwide averages may be inappropriate. These averages provided for general information purposes, however WDFW has not tested the accuracy of these numbers and they were derived utilizing hydrography (stream data layers) with known (but unquantified) inaccuracies. </t>
    </r>
  </si>
  <si>
    <t>1. Folllowing instructions provided by WDFW, create a map of your jurisdiction's critical areas and conduct an analysis using WDFW's HRCD data following the instructions provided by WDFW.</t>
  </si>
  <si>
    <t>3. After reviewing results in the "Performance Indicators Report" and "Detailed Statistics" tabs, the analyst may enter his/her top three observations in the boxes labeled  "Analyst's Observations" in the "Input Summary Statistics" tab.</t>
  </si>
  <si>
    <t xml:space="preserve">4. You can print the four-page report in the "Performance Indicators Report" tab. Before printing check the charts for proper formatting.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</si>
</sst>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0000_);_(* \(#,##0.0000\);_(* &quot;-&quot;??_);_(@_)"/>
    <numFmt numFmtId="165" formatCode="_(* #,##0.0_);_(* \(#,##0.0\);_(* &quot;-&quot;??_);_(@_)"/>
    <numFmt numFmtId="166" formatCode="_(* #,##0_);_(* \(#,##0\);_(* &quot;-&quot;??_);_(@_)"/>
    <numFmt numFmtId="167" formatCode="0.0%"/>
    <numFmt numFmtId="168" formatCode="0.0000%"/>
    <numFmt numFmtId="169" formatCode="0.0"/>
    <numFmt numFmtId="170" formatCode="0.0000"/>
  </numFmts>
  <fonts count="31" x14ac:knownFonts="1">
    <font>
      <sz val="11"/>
      <color theme="1"/>
      <name val="Century Gothic"/>
      <family val="2"/>
      <scheme val="minor"/>
    </font>
    <font>
      <sz val="11"/>
      <color theme="1"/>
      <name val="Century Gothic"/>
      <family val="2"/>
      <scheme val="minor"/>
    </font>
    <font>
      <b/>
      <sz val="11"/>
      <color theme="1"/>
      <name val="Century Gothic"/>
      <family val="2"/>
      <scheme val="minor"/>
    </font>
    <font>
      <sz val="11"/>
      <name val="Century Gothic"/>
      <family val="2"/>
      <scheme val="minor"/>
    </font>
    <font>
      <sz val="11"/>
      <color rgb="FFFF0000"/>
      <name val="Century Gothic"/>
      <family val="2"/>
      <scheme val="minor"/>
    </font>
    <font>
      <b/>
      <sz val="11"/>
      <name val="Century Gothic"/>
      <family val="2"/>
      <scheme val="minor"/>
    </font>
    <font>
      <b/>
      <i/>
      <sz val="11"/>
      <color theme="1"/>
      <name val="Century Gothic"/>
      <family val="2"/>
      <scheme val="minor"/>
    </font>
    <font>
      <b/>
      <sz val="11"/>
      <color theme="4"/>
      <name val="Century Gothic"/>
      <family val="2"/>
      <scheme val="minor"/>
    </font>
    <font>
      <b/>
      <i/>
      <sz val="12"/>
      <color theme="1"/>
      <name val="Century Gothic"/>
      <family val="2"/>
      <scheme val="minor"/>
    </font>
    <font>
      <sz val="11"/>
      <color theme="1" tint="0.34998626667073579"/>
      <name val="Century Gothic"/>
      <family val="2"/>
      <scheme val="minor"/>
    </font>
    <font>
      <b/>
      <sz val="12"/>
      <color theme="1"/>
      <name val="Century Gothic"/>
      <family val="2"/>
      <scheme val="minor"/>
    </font>
    <font>
      <sz val="11"/>
      <color rgb="FF0070C0"/>
      <name val="Century Gothic"/>
      <family val="2"/>
      <scheme val="minor"/>
    </font>
    <font>
      <i/>
      <sz val="10"/>
      <color theme="1" tint="0.34998626667073579"/>
      <name val="Century Gothic"/>
      <family val="2"/>
      <scheme val="minor"/>
    </font>
    <font>
      <b/>
      <sz val="11"/>
      <color rgb="FF008000"/>
      <name val="Century Gothic"/>
      <family val="2"/>
      <scheme val="minor"/>
    </font>
    <font>
      <b/>
      <sz val="11"/>
      <color rgb="FF0070C0"/>
      <name val="Century Gothic"/>
      <family val="2"/>
      <scheme val="minor"/>
    </font>
    <font>
      <b/>
      <sz val="11"/>
      <color theme="5"/>
      <name val="Century Gothic"/>
      <family val="2"/>
      <scheme val="minor"/>
    </font>
    <font>
      <sz val="11"/>
      <color theme="0" tint="-0.34998626667073579"/>
      <name val="Century Gothic"/>
      <family val="2"/>
      <scheme val="minor"/>
    </font>
    <font>
      <i/>
      <sz val="11"/>
      <color theme="0" tint="-0.34998626667073579"/>
      <name val="Century Gothic"/>
      <family val="2"/>
      <scheme val="minor"/>
    </font>
    <font>
      <sz val="11"/>
      <color theme="6" tint="-0.249977111117893"/>
      <name val="Century Gothic"/>
      <family val="2"/>
      <scheme val="minor"/>
    </font>
    <font>
      <b/>
      <i/>
      <sz val="14"/>
      <color theme="1"/>
      <name val="Century Gothic"/>
      <family val="2"/>
      <scheme val="minor"/>
    </font>
    <font>
      <sz val="11"/>
      <color theme="0"/>
      <name val="Century Gothic"/>
      <family val="2"/>
      <scheme val="minor"/>
    </font>
    <font>
      <b/>
      <sz val="10"/>
      <color theme="1"/>
      <name val="Century Gothic"/>
      <family val="2"/>
      <scheme val="minor"/>
    </font>
    <font>
      <i/>
      <sz val="11"/>
      <color theme="1"/>
      <name val="Century Gothic"/>
      <family val="2"/>
      <scheme val="minor"/>
    </font>
    <font>
      <sz val="10"/>
      <name val="Century Gothic"/>
      <family val="2"/>
      <scheme val="minor"/>
    </font>
    <font>
      <sz val="9"/>
      <name val="Century Gothic"/>
      <family val="2"/>
      <scheme val="minor"/>
    </font>
    <font>
      <b/>
      <sz val="9"/>
      <name val="Century Gothic"/>
      <family val="2"/>
      <scheme val="minor"/>
    </font>
    <font>
      <b/>
      <sz val="9"/>
      <color theme="1"/>
      <name val="Century Gothic"/>
      <family val="2"/>
      <scheme val="minor"/>
    </font>
    <font>
      <sz val="10"/>
      <color theme="1" tint="0.249977111117893"/>
      <name val="Century Gothic"/>
      <family val="2"/>
      <scheme val="minor"/>
    </font>
    <font>
      <i/>
      <sz val="8"/>
      <color theme="0" tint="-0.499984740745262"/>
      <name val="Century Gothic"/>
      <family val="2"/>
      <scheme val="minor"/>
    </font>
    <font>
      <sz val="10"/>
      <color theme="1" tint="0.34998626667073579"/>
      <name val="Century Gothic"/>
      <family val="2"/>
      <scheme val="minor"/>
    </font>
    <font>
      <b/>
      <sz val="10"/>
      <color theme="1" tint="0.34998626667073579"/>
      <name val="Century Gothic"/>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rgb="FF008000"/>
        <bgColor indexed="64"/>
      </patternFill>
    </fill>
    <fill>
      <patternFill patternType="solid">
        <fgColor theme="0"/>
        <bgColor indexed="64"/>
      </patternFill>
    </fill>
    <fill>
      <patternFill patternType="solid">
        <fgColor theme="6" tint="0.59999389629810485"/>
        <bgColor indexed="64"/>
      </patternFill>
    </fill>
    <fill>
      <patternFill patternType="solid">
        <fgColor rgb="FFFFFF99"/>
        <bgColor indexed="64"/>
      </patternFill>
    </fill>
    <fill>
      <patternFill patternType="solid">
        <fgColor theme="0" tint="-0.249977111117893"/>
        <bgColor indexed="64"/>
      </patternFill>
    </fill>
    <fill>
      <patternFill patternType="solid">
        <fgColor rgb="FFDEEFA7"/>
        <bgColor indexed="64"/>
      </patternFill>
    </fill>
    <fill>
      <patternFill patternType="solid">
        <fgColor theme="4"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97">
    <xf numFmtId="0" fontId="0" fillId="0" borderId="0" xfId="0"/>
    <xf numFmtId="0" fontId="0" fillId="0" borderId="0" xfId="0" applyAlignment="1">
      <alignment wrapText="1"/>
    </xf>
    <xf numFmtId="0" fontId="2" fillId="0" borderId="0" xfId="0" applyFont="1" applyAlignment="1">
      <alignment horizontal="center" vertical="center"/>
    </xf>
    <xf numFmtId="0" fontId="2" fillId="0" borderId="0" xfId="0" applyFont="1" applyAlignment="1">
      <alignment horizontal="center" vertical="center" wrapText="1"/>
    </xf>
    <xf numFmtId="0" fontId="0" fillId="0" borderId="0" xfId="0" applyAlignment="1">
      <alignment horizontal="center"/>
    </xf>
    <xf numFmtId="164" fontId="0" fillId="0" borderId="0" xfId="0" applyNumberFormat="1" applyAlignment="1">
      <alignment horizontal="center"/>
    </xf>
    <xf numFmtId="43" fontId="0" fillId="2" borderId="1" xfId="1" applyFont="1" applyFill="1" applyBorder="1" applyAlignment="1">
      <alignment vertical="center"/>
    </xf>
    <xf numFmtId="0" fontId="0" fillId="0" borderId="0" xfId="0" applyAlignment="1">
      <alignment vertical="center" wrapText="1"/>
    </xf>
    <xf numFmtId="0" fontId="0" fillId="0" borderId="0" xfId="0" applyAlignment="1">
      <alignment vertical="center"/>
    </xf>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Fill="1" applyBorder="1" applyAlignment="1">
      <alignment vertical="center" wrapText="1"/>
    </xf>
    <xf numFmtId="43" fontId="0" fillId="0" borderId="0" xfId="0" applyNumberFormat="1" applyAlignment="1">
      <alignment horizontal="center"/>
    </xf>
    <xf numFmtId="166" fontId="0" fillId="0" borderId="0" xfId="0" applyNumberFormat="1" applyAlignment="1">
      <alignment vertical="center"/>
    </xf>
    <xf numFmtId="0" fontId="2" fillId="0" borderId="0" xfId="0" applyFont="1" applyAlignment="1">
      <alignment vertical="center"/>
    </xf>
    <xf numFmtId="0" fontId="4" fillId="0" borderId="0" xfId="0" applyFont="1" applyAlignment="1">
      <alignment horizontal="left"/>
    </xf>
    <xf numFmtId="0" fontId="2" fillId="0" borderId="1" xfId="0" applyFont="1" applyBorder="1" applyAlignment="1">
      <alignment horizontal="center" vertical="center" wrapText="1"/>
    </xf>
    <xf numFmtId="165" fontId="0" fillId="0" borderId="0" xfId="0" applyNumberFormat="1" applyAlignment="1">
      <alignment vertical="center"/>
    </xf>
    <xf numFmtId="0" fontId="0" fillId="0" borderId="0" xfId="0" applyAlignment="1">
      <alignment horizontal="left" vertical="center"/>
    </xf>
    <xf numFmtId="0" fontId="0" fillId="0" borderId="0" xfId="0" applyAlignment="1">
      <alignment horizontal="left" vertical="center"/>
    </xf>
    <xf numFmtId="0" fontId="2" fillId="0" borderId="4" xfId="0" applyFont="1" applyBorder="1" applyAlignment="1">
      <alignment horizontal="center" vertical="center" wrapText="1"/>
    </xf>
    <xf numFmtId="0" fontId="0" fillId="0" borderId="0" xfId="0" applyFont="1" applyAlignment="1">
      <alignment vertical="center" wrapText="1"/>
    </xf>
    <xf numFmtId="166" fontId="0" fillId="0" borderId="0" xfId="1" applyNumberFormat="1" applyFont="1" applyAlignment="1">
      <alignment vertical="center"/>
    </xf>
    <xf numFmtId="0" fontId="0" fillId="0" borderId="0" xfId="0" applyAlignment="1">
      <alignment horizontal="left"/>
    </xf>
    <xf numFmtId="0" fontId="0" fillId="0" borderId="0" xfId="0" applyAlignment="1">
      <alignment horizontal="right" vertical="center"/>
    </xf>
    <xf numFmtId="0" fontId="2" fillId="0" borderId="0" xfId="0" applyFont="1" applyAlignment="1">
      <alignment horizontal="center" vertical="center" wrapText="1"/>
    </xf>
    <xf numFmtId="43" fontId="0" fillId="0" borderId="0" xfId="0" applyNumberFormat="1" applyAlignment="1">
      <alignment vertical="center"/>
    </xf>
    <xf numFmtId="0" fontId="0" fillId="0" borderId="0" xfId="0" applyAlignment="1">
      <alignment horizontal="center" vertical="center"/>
    </xf>
    <xf numFmtId="0" fontId="5" fillId="0" borderId="0" xfId="0" applyFont="1" applyBorder="1" applyAlignment="1">
      <alignment vertical="center" wrapText="1"/>
    </xf>
    <xf numFmtId="0" fontId="0" fillId="0" borderId="0" xfId="0" applyBorder="1" applyAlignment="1">
      <alignment horizontal="center"/>
    </xf>
    <xf numFmtId="0" fontId="0" fillId="0" borderId="0" xfId="0" applyBorder="1"/>
    <xf numFmtId="0" fontId="0" fillId="0" borderId="0" xfId="0" applyBorder="1" applyAlignment="1">
      <alignment horizontal="center" vertical="center"/>
    </xf>
    <xf numFmtId="0" fontId="0" fillId="0" borderId="0" xfId="0" applyBorder="1" applyAlignment="1">
      <alignment vertical="center"/>
    </xf>
    <xf numFmtId="0" fontId="0" fillId="0" borderId="0" xfId="0" applyBorder="1" applyAlignment="1">
      <alignment vertical="top"/>
    </xf>
    <xf numFmtId="0" fontId="6" fillId="0" borderId="0" xfId="0" applyFont="1" applyBorder="1" applyAlignment="1">
      <alignment vertical="top"/>
    </xf>
    <xf numFmtId="0" fontId="6" fillId="0" borderId="0" xfId="0" applyFont="1" applyAlignment="1">
      <alignment vertical="top"/>
    </xf>
    <xf numFmtId="0" fontId="0" fillId="0" borderId="0" xfId="0" applyFont="1" applyAlignment="1" applyProtection="1">
      <alignment vertical="center" wrapText="1"/>
    </xf>
    <xf numFmtId="0" fontId="0" fillId="0" borderId="0" xfId="0" applyAlignment="1" applyProtection="1">
      <alignment wrapText="1"/>
    </xf>
    <xf numFmtId="0" fontId="0" fillId="0" borderId="0" xfId="0" applyProtection="1"/>
    <xf numFmtId="0" fontId="3" fillId="0" borderId="0" xfId="0" applyFont="1" applyAlignment="1" applyProtection="1">
      <alignment wrapText="1"/>
    </xf>
    <xf numFmtId="0" fontId="2" fillId="0" borderId="0" xfId="0" applyFont="1" applyAlignment="1" applyProtection="1">
      <alignment horizontal="center" vertical="center"/>
    </xf>
    <xf numFmtId="43" fontId="0" fillId="0" borderId="0" xfId="0" applyNumberFormat="1"/>
    <xf numFmtId="10" fontId="0" fillId="2" borderId="2" xfId="2" applyNumberFormat="1" applyFont="1" applyFill="1" applyBorder="1" applyAlignment="1">
      <alignment horizontal="center" vertical="center"/>
    </xf>
    <xf numFmtId="165" fontId="0" fillId="2" borderId="1" xfId="1" applyNumberFormat="1" applyFont="1" applyFill="1" applyBorder="1" applyAlignment="1">
      <alignment vertical="center"/>
    </xf>
    <xf numFmtId="0" fontId="0" fillId="0" borderId="0" xfId="0" applyBorder="1" applyAlignment="1">
      <alignment horizontal="right"/>
    </xf>
    <xf numFmtId="43" fontId="0" fillId="0" borderId="0" xfId="0" applyNumberFormat="1" applyBorder="1" applyAlignment="1">
      <alignment horizontal="center"/>
    </xf>
    <xf numFmtId="0" fontId="7" fillId="0" borderId="0" xfId="0" applyFont="1" applyAlignment="1" applyProtection="1">
      <alignment horizontal="center" vertical="center" wrapText="1"/>
    </xf>
    <xf numFmtId="0" fontId="9" fillId="0" borderId="0" xfId="0" applyFont="1" applyBorder="1" applyAlignment="1">
      <alignment horizontal="right"/>
    </xf>
    <xf numFmtId="43" fontId="9" fillId="0" borderId="0" xfId="0" applyNumberFormat="1" applyFont="1" applyBorder="1" applyAlignment="1">
      <alignment horizontal="center"/>
    </xf>
    <xf numFmtId="0" fontId="9" fillId="0" borderId="0" xfId="0" applyFont="1" applyBorder="1"/>
    <xf numFmtId="0" fontId="10" fillId="0" borderId="0" xfId="0" applyFont="1" applyBorder="1" applyAlignment="1">
      <alignment vertical="center"/>
    </xf>
    <xf numFmtId="0" fontId="5" fillId="0" borderId="0" xfId="0" applyFont="1" applyAlignment="1">
      <alignment vertical="center" wrapText="1"/>
    </xf>
    <xf numFmtId="0" fontId="0" fillId="0" borderId="0" xfId="0" applyAlignment="1">
      <alignment vertical="center"/>
    </xf>
    <xf numFmtId="0" fontId="0" fillId="6" borderId="1" xfId="1" applyNumberFormat="1" applyFont="1" applyFill="1" applyBorder="1" applyAlignment="1" applyProtection="1">
      <alignment horizontal="center" wrapText="1"/>
      <protection locked="0"/>
    </xf>
    <xf numFmtId="0" fontId="0" fillId="6" borderId="1" xfId="1" applyNumberFormat="1" applyFont="1" applyFill="1" applyBorder="1" applyAlignment="1" applyProtection="1">
      <alignment horizontal="center"/>
      <protection locked="0"/>
    </xf>
    <xf numFmtId="0" fontId="2" fillId="5" borderId="0" xfId="0" applyFont="1" applyFill="1" applyAlignment="1">
      <alignment horizontal="center" vertical="center"/>
    </xf>
    <xf numFmtId="10" fontId="0" fillId="5" borderId="1" xfId="2" applyNumberFormat="1" applyFont="1" applyFill="1" applyBorder="1" applyAlignment="1">
      <alignment vertical="center"/>
    </xf>
    <xf numFmtId="43" fontId="0" fillId="5" borderId="1" xfId="1" applyFont="1" applyFill="1" applyBorder="1" applyAlignment="1">
      <alignment vertical="center"/>
    </xf>
    <xf numFmtId="165" fontId="0" fillId="5" borderId="1" xfId="1" applyNumberFormat="1" applyFont="1" applyFill="1" applyBorder="1" applyAlignment="1">
      <alignment vertical="center"/>
    </xf>
    <xf numFmtId="0" fontId="1" fillId="5" borderId="1" xfId="1" applyNumberFormat="1" applyFont="1" applyFill="1" applyBorder="1" applyAlignment="1">
      <alignment horizontal="center" vertical="center"/>
    </xf>
    <xf numFmtId="4" fontId="0" fillId="5" borderId="1" xfId="1" applyNumberFormat="1" applyFont="1" applyFill="1" applyBorder="1" applyAlignment="1">
      <alignment horizontal="center" vertical="center"/>
    </xf>
    <xf numFmtId="166" fontId="0" fillId="5" borderId="1" xfId="1" applyNumberFormat="1" applyFont="1" applyFill="1" applyBorder="1" applyAlignment="1">
      <alignment horizontal="center" vertical="center"/>
    </xf>
    <xf numFmtId="167" fontId="0" fillId="5" borderId="1" xfId="2" applyNumberFormat="1" applyFont="1" applyFill="1" applyBorder="1" applyAlignment="1">
      <alignment horizontal="center" vertical="center"/>
    </xf>
    <xf numFmtId="9" fontId="0" fillId="0" borderId="0" xfId="2" applyFont="1" applyAlignment="1">
      <alignment horizontal="center"/>
    </xf>
    <xf numFmtId="164" fontId="0" fillId="0" borderId="0" xfId="1" applyNumberFormat="1" applyFont="1"/>
    <xf numFmtId="0" fontId="14" fillId="0" borderId="0" xfId="0" applyFont="1" applyAlignment="1">
      <alignment vertical="center" wrapText="1"/>
    </xf>
    <xf numFmtId="0" fontId="15" fillId="0" borderId="0" xfId="0" applyFont="1" applyAlignment="1">
      <alignment vertical="center" wrapText="1"/>
    </xf>
    <xf numFmtId="168" fontId="0" fillId="5" borderId="1" xfId="2" applyNumberFormat="1" applyFont="1" applyFill="1" applyBorder="1" applyAlignment="1">
      <alignment vertical="center"/>
    </xf>
    <xf numFmtId="168" fontId="0" fillId="0" borderId="0" xfId="2" applyNumberFormat="1" applyFont="1" applyAlignment="1">
      <alignment horizontal="center"/>
    </xf>
    <xf numFmtId="0" fontId="16" fillId="0" borderId="0" xfId="0" applyFont="1" applyAlignment="1">
      <alignment vertical="center"/>
    </xf>
    <xf numFmtId="0" fontId="16" fillId="0" borderId="0" xfId="0" applyFont="1" applyAlignment="1">
      <alignment horizontal="center"/>
    </xf>
    <xf numFmtId="0" fontId="16" fillId="0" borderId="0" xfId="0" applyFont="1" applyAlignment="1">
      <alignment horizontal="right" vertical="center"/>
    </xf>
    <xf numFmtId="0" fontId="16" fillId="0" borderId="0" xfId="0" applyFont="1" applyAlignment="1">
      <alignment vertical="center" wrapText="1"/>
    </xf>
    <xf numFmtId="43" fontId="16" fillId="2" borderId="1" xfId="1" applyFont="1" applyFill="1" applyBorder="1" applyAlignment="1">
      <alignment vertical="center"/>
    </xf>
    <xf numFmtId="43" fontId="16" fillId="5" borderId="1" xfId="1" applyFont="1" applyFill="1" applyBorder="1" applyAlignment="1">
      <alignment vertical="center"/>
    </xf>
    <xf numFmtId="43" fontId="11" fillId="2" borderId="1" xfId="1" applyFont="1" applyFill="1" applyBorder="1" applyAlignment="1">
      <alignment vertical="center"/>
    </xf>
    <xf numFmtId="43" fontId="11" fillId="5" borderId="1" xfId="1" applyFont="1" applyFill="1" applyBorder="1" applyAlignment="1">
      <alignment vertical="center"/>
    </xf>
    <xf numFmtId="43" fontId="18" fillId="2" borderId="1" xfId="1" applyFont="1" applyFill="1" applyBorder="1" applyAlignment="1">
      <alignment vertical="center"/>
    </xf>
    <xf numFmtId="43" fontId="18" fillId="5" borderId="1" xfId="1" applyFont="1" applyFill="1" applyBorder="1" applyAlignment="1">
      <alignment vertical="center"/>
    </xf>
    <xf numFmtId="0" fontId="2" fillId="0" borderId="0" xfId="0" applyFont="1" applyFill="1" applyBorder="1" applyAlignment="1">
      <alignment vertical="center" wrapText="1"/>
    </xf>
    <xf numFmtId="0" fontId="2" fillId="0" borderId="12" xfId="0" applyFont="1" applyFill="1" applyBorder="1" applyAlignment="1">
      <alignment horizontal="center" vertical="center" wrapText="1"/>
    </xf>
    <xf numFmtId="0" fontId="2" fillId="0" borderId="4" xfId="0" applyFont="1" applyFill="1" applyBorder="1" applyAlignment="1">
      <alignment horizontal="center" vertical="center" wrapText="1"/>
    </xf>
    <xf numFmtId="43" fontId="0" fillId="5" borderId="0" xfId="1" applyFont="1" applyFill="1" applyBorder="1" applyAlignment="1">
      <alignment horizontal="center" vertical="center"/>
    </xf>
    <xf numFmtId="43" fontId="0" fillId="5" borderId="0" xfId="1" applyNumberFormat="1" applyFont="1" applyFill="1" applyBorder="1" applyAlignment="1">
      <alignment vertical="center"/>
    </xf>
    <xf numFmtId="167" fontId="0" fillId="0" borderId="0" xfId="2" applyNumberFormat="1" applyFont="1" applyAlignment="1">
      <alignment vertical="center"/>
    </xf>
    <xf numFmtId="43" fontId="1" fillId="2" borderId="16" xfId="1" applyFont="1" applyFill="1" applyBorder="1" applyAlignment="1">
      <alignment vertical="center"/>
    </xf>
    <xf numFmtId="0" fontId="0" fillId="0" borderId="23" xfId="0" applyBorder="1" applyAlignment="1">
      <alignment horizontal="center" vertical="center"/>
    </xf>
    <xf numFmtId="0" fontId="0" fillId="0" borderId="24" xfId="0" applyBorder="1" applyAlignment="1">
      <alignment horizontal="center" vertical="center"/>
    </xf>
    <xf numFmtId="43" fontId="1" fillId="2" borderId="25" xfId="1" applyFont="1" applyFill="1" applyBorder="1" applyAlignment="1">
      <alignment vertical="center"/>
    </xf>
    <xf numFmtId="165" fontId="1" fillId="2" borderId="16" xfId="1" applyNumberFormat="1" applyFont="1" applyFill="1" applyBorder="1" applyAlignment="1">
      <alignment vertical="center"/>
    </xf>
    <xf numFmtId="10" fontId="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applyNumberFormat="1" applyFont="1" applyFill="1" applyBorder="1" applyAlignment="1">
      <alignment vertical="center" wrapText="1"/>
    </xf>
    <xf numFmtId="169" fontId="1" fillId="4" borderId="16" xfId="1" applyNumberFormat="1" applyFont="1" applyFill="1" applyBorder="1" applyAlignment="1">
      <alignment horizontal="center" vertical="center"/>
    </xf>
    <xf numFmtId="43" fontId="0" fillId="0" borderId="0" xfId="1" applyNumberFormat="1" applyFont="1"/>
    <xf numFmtId="170" fontId="0" fillId="0" borderId="0" xfId="0" applyNumberFormat="1"/>
    <xf numFmtId="2" fontId="0" fillId="0" borderId="0" xfId="0" applyNumberFormat="1"/>
    <xf numFmtId="2" fontId="0" fillId="0" borderId="0" xfId="0" applyNumberFormat="1" applyAlignment="1">
      <alignment horizontal="center"/>
    </xf>
    <xf numFmtId="169" fontId="0" fillId="0" borderId="0" xfId="0" applyNumberFormat="1" applyAlignment="1">
      <alignment horizontal="center"/>
    </xf>
    <xf numFmtId="10" fontId="0" fillId="0" borderId="0" xfId="2" applyNumberFormat="1" applyFont="1"/>
    <xf numFmtId="0" fontId="0" fillId="0" borderId="0" xfId="0" applyAlignment="1">
      <alignment vertical="center"/>
    </xf>
    <xf numFmtId="0" fontId="2" fillId="0" borderId="0" xfId="0" applyFont="1" applyAlignment="1">
      <alignment horizontal="center" vertical="center"/>
    </xf>
    <xf numFmtId="0" fontId="2" fillId="0" borderId="11" xfId="0" applyFont="1" applyBorder="1" applyAlignment="1">
      <alignment horizontal="center" vertical="center" wrapText="1"/>
    </xf>
    <xf numFmtId="43" fontId="1" fillId="2" borderId="31" xfId="1" applyFont="1" applyFill="1" applyBorder="1" applyAlignment="1">
      <alignment vertical="center"/>
    </xf>
    <xf numFmtId="43" fontId="1" fillId="2" borderId="32" xfId="1" applyFont="1" applyFill="1" applyBorder="1" applyAlignment="1">
      <alignment vertical="center"/>
    </xf>
    <xf numFmtId="169" fontId="1" fillId="4" borderId="31" xfId="1" applyNumberFormat="1" applyFont="1" applyFill="1" applyBorder="1" applyAlignment="1">
      <alignment horizontal="center" vertical="center"/>
    </xf>
    <xf numFmtId="165" fontId="1" fillId="2" borderId="31" xfId="1" applyNumberFormat="1" applyFont="1" applyFill="1" applyBorder="1" applyAlignment="1">
      <alignment vertical="center"/>
    </xf>
    <xf numFmtId="0" fontId="2" fillId="0" borderId="33" xfId="0" applyFont="1" applyFill="1" applyBorder="1" applyAlignment="1">
      <alignment horizontal="center" vertical="center" wrapText="1"/>
    </xf>
    <xf numFmtId="43" fontId="2" fillId="0" borderId="34" xfId="1" applyFont="1" applyFill="1" applyBorder="1" applyAlignment="1">
      <alignment vertical="center"/>
    </xf>
    <xf numFmtId="43" fontId="2" fillId="0" borderId="35" xfId="1" applyFont="1" applyFill="1" applyBorder="1" applyAlignment="1">
      <alignment vertical="center"/>
    </xf>
    <xf numFmtId="165" fontId="2" fillId="0" borderId="34" xfId="1" applyNumberFormat="1" applyFont="1" applyFill="1" applyBorder="1" applyAlignment="1">
      <alignment vertical="center"/>
    </xf>
    <xf numFmtId="169" fontId="2" fillId="0" borderId="34" xfId="1" applyNumberFormat="1" applyFont="1" applyFill="1" applyBorder="1" applyAlignment="1">
      <alignment horizontal="center" vertical="center"/>
    </xf>
    <xf numFmtId="0" fontId="2" fillId="0" borderId="6" xfId="0" applyFont="1" applyBorder="1" applyAlignment="1">
      <alignment vertical="center" wrapText="1"/>
    </xf>
    <xf numFmtId="0" fontId="6" fillId="0" borderId="6" xfId="0" applyFont="1" applyBorder="1" applyAlignment="1" applyProtection="1">
      <alignment wrapText="1"/>
    </xf>
    <xf numFmtId="0" fontId="0" fillId="0" borderId="0" xfId="0" applyAlignment="1" applyProtection="1">
      <alignment horizontal="center"/>
    </xf>
    <xf numFmtId="43" fontId="0" fillId="6" borderId="1" xfId="1" applyFont="1" applyFill="1" applyBorder="1" applyAlignment="1" applyProtection="1">
      <alignment horizontal="center" vertical="center"/>
      <protection locked="0"/>
    </xf>
    <xf numFmtId="43" fontId="0" fillId="6" borderId="1" xfId="1" applyFont="1" applyFill="1" applyBorder="1" applyAlignment="1" applyProtection="1">
      <alignment horizontal="center"/>
      <protection locked="0"/>
    </xf>
    <xf numFmtId="0" fontId="2" fillId="0" borderId="0" xfId="0" applyFont="1" applyAlignment="1" applyProtection="1">
      <alignment horizontal="center" vertical="center" wrapText="1"/>
    </xf>
    <xf numFmtId="0" fontId="2" fillId="0" borderId="0" xfId="0" applyFont="1" applyAlignment="1">
      <alignment horizontal="center" vertical="center"/>
    </xf>
    <xf numFmtId="167" fontId="21" fillId="7" borderId="9" xfId="0" applyNumberFormat="1" applyFont="1" applyFill="1" applyBorder="1" applyAlignment="1">
      <alignment horizontal="center" vertical="center" wrapText="1"/>
    </xf>
    <xf numFmtId="167" fontId="21" fillId="7" borderId="1" xfId="0" applyNumberFormat="1" applyFont="1" applyFill="1" applyBorder="1" applyAlignment="1">
      <alignment horizontal="center" vertical="center" wrapText="1"/>
    </xf>
    <xf numFmtId="9" fontId="21" fillId="7" borderId="9" xfId="0" applyNumberFormat="1" applyFont="1" applyFill="1" applyBorder="1" applyAlignment="1">
      <alignment horizontal="center" vertical="center" wrapText="1"/>
    </xf>
    <xf numFmtId="9" fontId="21" fillId="7" borderId="1" xfId="0" applyNumberFormat="1" applyFont="1" applyFill="1" applyBorder="1" applyAlignment="1">
      <alignment horizontal="center" vertical="center" wrapText="1"/>
    </xf>
    <xf numFmtId="10" fontId="21" fillId="7" borderId="9" xfId="0" applyNumberFormat="1" applyFont="1" applyFill="1" applyBorder="1" applyAlignment="1">
      <alignment horizontal="center" vertical="center" wrapText="1"/>
    </xf>
    <xf numFmtId="2" fontId="25" fillId="7" borderId="36" xfId="1" applyNumberFormat="1" applyFont="1" applyFill="1" applyBorder="1" applyAlignment="1">
      <alignment horizontal="center" vertical="center"/>
    </xf>
    <xf numFmtId="2" fontId="25" fillId="7" borderId="35" xfId="0" applyNumberFormat="1" applyFont="1" applyFill="1" applyBorder="1" applyAlignment="1">
      <alignment horizontal="center"/>
    </xf>
    <xf numFmtId="1" fontId="26" fillId="7" borderId="36" xfId="1" applyNumberFormat="1" applyFont="1" applyFill="1" applyBorder="1" applyAlignment="1">
      <alignment horizontal="center" vertical="center"/>
    </xf>
    <xf numFmtId="1" fontId="25" fillId="7" borderId="35" xfId="0" applyNumberFormat="1" applyFont="1" applyFill="1" applyBorder="1" applyAlignment="1">
      <alignment horizontal="center"/>
    </xf>
    <xf numFmtId="1" fontId="25" fillId="7" borderId="36" xfId="1" applyNumberFormat="1" applyFont="1" applyFill="1" applyBorder="1" applyAlignment="1">
      <alignment horizontal="center" vertical="center"/>
    </xf>
    <xf numFmtId="0" fontId="23" fillId="0" borderId="16" xfId="0" applyFont="1" applyFill="1" applyBorder="1" applyAlignment="1">
      <alignment vertical="center" wrapText="1"/>
    </xf>
    <xf numFmtId="0" fontId="23" fillId="0" borderId="25" xfId="0" applyFont="1" applyFill="1" applyBorder="1" applyAlignment="1">
      <alignment vertical="center" wrapText="1"/>
    </xf>
    <xf numFmtId="0" fontId="28" fillId="0" borderId="0" xfId="0" applyFont="1" applyBorder="1" applyAlignment="1">
      <alignment vertical="center"/>
    </xf>
    <xf numFmtId="0" fontId="0" fillId="0" borderId="1" xfId="0" applyBorder="1" applyAlignment="1">
      <alignment horizontal="center"/>
    </xf>
    <xf numFmtId="167" fontId="0" fillId="0" borderId="1" xfId="2" applyNumberFormat="1" applyFont="1" applyBorder="1" applyAlignment="1">
      <alignment horizontal="center"/>
    </xf>
    <xf numFmtId="167" fontId="0" fillId="7" borderId="0" xfId="2" applyNumberFormat="1" applyFont="1" applyFill="1" applyAlignment="1">
      <alignment horizontal="center"/>
    </xf>
    <xf numFmtId="10" fontId="0" fillId="0" borderId="1" xfId="2" applyNumberFormat="1" applyFont="1" applyBorder="1"/>
    <xf numFmtId="0" fontId="0" fillId="0" borderId="7" xfId="0" applyBorder="1" applyAlignment="1">
      <alignment horizontal="center"/>
    </xf>
    <xf numFmtId="167" fontId="0" fillId="0" borderId="7" xfId="2" applyNumberFormat="1" applyFont="1" applyBorder="1" applyAlignment="1">
      <alignment horizontal="center"/>
    </xf>
    <xf numFmtId="167" fontId="0" fillId="0" borderId="1" xfId="2" applyNumberFormat="1" applyFont="1" applyBorder="1"/>
    <xf numFmtId="167" fontId="0" fillId="7" borderId="0" xfId="2" applyNumberFormat="1" applyFont="1" applyFill="1"/>
    <xf numFmtId="0" fontId="0" fillId="0" borderId="0" xfId="0" applyAlignment="1" applyProtection="1">
      <alignment vertical="center"/>
    </xf>
    <xf numFmtId="0" fontId="0" fillId="0" borderId="5" xfId="0" applyBorder="1" applyAlignment="1" applyProtection="1">
      <alignment vertical="center"/>
    </xf>
    <xf numFmtId="0" fontId="3" fillId="6" borderId="7" xfId="1" applyNumberFormat="1" applyFont="1" applyFill="1" applyBorder="1" applyAlignment="1" applyProtection="1">
      <alignment horizontal="left" vertical="center" wrapText="1"/>
      <protection locked="0"/>
    </xf>
    <xf numFmtId="0" fontId="3" fillId="6" borderId="8" xfId="1" applyNumberFormat="1" applyFont="1" applyFill="1" applyBorder="1" applyAlignment="1" applyProtection="1">
      <alignment horizontal="left" vertical="center" wrapText="1"/>
      <protection locked="0"/>
    </xf>
    <xf numFmtId="0" fontId="3" fillId="6" borderId="9" xfId="1" applyNumberFormat="1" applyFont="1" applyFill="1" applyBorder="1" applyAlignment="1" applyProtection="1">
      <alignment horizontal="left" vertical="center" wrapText="1"/>
      <protection locked="0"/>
    </xf>
    <xf numFmtId="0" fontId="2" fillId="0" borderId="0" xfId="0" applyFont="1" applyAlignment="1" applyProtection="1">
      <alignment horizontal="center" vertical="center" wrapText="1"/>
    </xf>
    <xf numFmtId="0" fontId="6" fillId="0" borderId="0" xfId="0" applyFont="1" applyBorder="1" applyAlignment="1" applyProtection="1">
      <alignment horizontal="left" wrapText="1"/>
    </xf>
    <xf numFmtId="0" fontId="2" fillId="0" borderId="6" xfId="0" applyFont="1" applyBorder="1" applyAlignment="1">
      <alignment horizontal="center" vertical="center"/>
    </xf>
    <xf numFmtId="0" fontId="2" fillId="0" borderId="23" xfId="0" applyFont="1" applyFill="1" applyBorder="1" applyAlignment="1">
      <alignment horizontal="center" vertical="center" wrapText="1"/>
    </xf>
    <xf numFmtId="0" fontId="2" fillId="0" borderId="17" xfId="0" applyFont="1" applyFill="1" applyBorder="1" applyAlignment="1">
      <alignment horizontal="center" vertical="center" wrapText="1"/>
    </xf>
    <xf numFmtId="167" fontId="2" fillId="0" borderId="27" xfId="2" applyNumberFormat="1" applyFont="1" applyFill="1" applyBorder="1" applyAlignment="1">
      <alignment horizontal="center" vertical="center" wrapText="1"/>
    </xf>
    <xf numFmtId="167" fontId="2" fillId="0" borderId="19" xfId="2" applyNumberFormat="1" applyFont="1" applyFill="1" applyBorder="1" applyAlignment="1">
      <alignment horizontal="center" vertical="center" wrapText="1"/>
    </xf>
    <xf numFmtId="10" fontId="2" fillId="0" borderId="27" xfId="2" applyNumberFormat="1" applyFont="1" applyFill="1" applyBorder="1" applyAlignment="1">
      <alignment horizontal="center" vertical="center" wrapText="1"/>
    </xf>
    <xf numFmtId="10" fontId="2" fillId="0" borderId="19" xfId="2" applyNumberFormat="1" applyFont="1" applyFill="1" applyBorder="1" applyAlignment="1">
      <alignment horizontal="center" vertical="center" wrapText="1"/>
    </xf>
    <xf numFmtId="0" fontId="0" fillId="9" borderId="1" xfId="0" applyFont="1" applyFill="1" applyBorder="1" applyAlignment="1">
      <alignment horizontal="left" vertical="center" wrapText="1"/>
    </xf>
    <xf numFmtId="0" fontId="0" fillId="9" borderId="7" xfId="0" applyFont="1" applyFill="1" applyBorder="1" applyAlignment="1">
      <alignment horizontal="left" vertical="center" wrapText="1"/>
    </xf>
    <xf numFmtId="0" fontId="0" fillId="8" borderId="1" xfId="0" applyFont="1" applyFill="1" applyBorder="1" applyAlignment="1">
      <alignment horizontal="left" vertical="center" wrapText="1"/>
    </xf>
    <xf numFmtId="0" fontId="0" fillId="8" borderId="7" xfId="0" applyFont="1" applyFill="1" applyBorder="1" applyAlignment="1">
      <alignment horizontal="left" vertical="center" wrapText="1"/>
    </xf>
    <xf numFmtId="9" fontId="2" fillId="0" borderId="29" xfId="2" applyNumberFormat="1" applyFont="1" applyFill="1" applyBorder="1" applyAlignment="1">
      <alignment horizontal="center" vertical="center" wrapText="1"/>
    </xf>
    <xf numFmtId="9" fontId="2" fillId="0" borderId="30" xfId="2" applyNumberFormat="1" applyFont="1" applyFill="1" applyBorder="1" applyAlignment="1">
      <alignment horizontal="center" vertical="center" wrapText="1"/>
    </xf>
    <xf numFmtId="0" fontId="20" fillId="3" borderId="1" xfId="0" applyFont="1" applyFill="1" applyBorder="1" applyAlignment="1">
      <alignment horizontal="left" vertical="center" wrapText="1"/>
    </xf>
    <xf numFmtId="0" fontId="20" fillId="3" borderId="7" xfId="0" applyFont="1" applyFill="1" applyBorder="1" applyAlignment="1">
      <alignment horizontal="left" vertical="center" wrapText="1"/>
    </xf>
    <xf numFmtId="0" fontId="0" fillId="0" borderId="14" xfId="0" applyBorder="1" applyAlignment="1">
      <alignment horizontal="center" vertical="center" wrapText="1"/>
    </xf>
    <xf numFmtId="0" fontId="0" fillId="0" borderId="18" xfId="0" applyBorder="1" applyAlignment="1">
      <alignment horizontal="center" vertical="center" wrapText="1"/>
    </xf>
    <xf numFmtId="0" fontId="0" fillId="0" borderId="20" xfId="0" applyBorder="1" applyAlignment="1">
      <alignment horizontal="center" vertical="center" wrapText="1"/>
    </xf>
    <xf numFmtId="0" fontId="24" fillId="7" borderId="7" xfId="0" applyFont="1" applyFill="1" applyBorder="1" applyAlignment="1">
      <alignment horizontal="left" vertical="center" wrapText="1"/>
    </xf>
    <xf numFmtId="0" fontId="24" fillId="7" borderId="8" xfId="0" applyFont="1" applyFill="1" applyBorder="1" applyAlignment="1">
      <alignment horizontal="left" vertical="center" wrapText="1"/>
    </xf>
    <xf numFmtId="0" fontId="23" fillId="0" borderId="15"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21" xfId="0" applyFont="1" applyFill="1" applyBorder="1" applyAlignment="1">
      <alignment horizontal="left" vertical="center" wrapText="1"/>
    </xf>
    <xf numFmtId="0" fontId="12" fillId="0" borderId="0" xfId="0" applyFont="1" applyAlignment="1">
      <alignment horizontal="center" vertical="center"/>
    </xf>
    <xf numFmtId="0" fontId="27" fillId="0" borderId="10" xfId="0" applyFont="1" applyBorder="1" applyAlignment="1">
      <alignment horizontal="left" wrapText="1"/>
    </xf>
    <xf numFmtId="0" fontId="27" fillId="0" borderId="0" xfId="0" applyFont="1" applyBorder="1" applyAlignment="1">
      <alignment horizontal="left" wrapText="1"/>
    </xf>
    <xf numFmtId="0" fontId="3" fillId="0" borderId="0" xfId="0" applyFont="1" applyBorder="1" applyAlignment="1">
      <alignment horizontal="left" vertical="top" wrapText="1"/>
    </xf>
    <xf numFmtId="0" fontId="0" fillId="0" borderId="0" xfId="0" applyBorder="1" applyAlignment="1">
      <alignment horizontal="left" vertical="top" wrapText="1"/>
    </xf>
    <xf numFmtId="0" fontId="29" fillId="0" borderId="0" xfId="0" applyFont="1" applyAlignment="1">
      <alignment horizontal="left" vertical="center" wrapText="1"/>
    </xf>
    <xf numFmtId="0" fontId="23" fillId="0" borderId="0" xfId="0" applyFont="1" applyAlignment="1">
      <alignment horizontal="left" vertical="center" wrapText="1"/>
    </xf>
    <xf numFmtId="0" fontId="19" fillId="0" borderId="0" xfId="0" applyFont="1" applyAlignment="1">
      <alignment horizontal="center" vertical="top" wrapText="1"/>
    </xf>
    <xf numFmtId="0" fontId="8" fillId="0" borderId="0" xfId="0" applyFont="1" applyAlignment="1">
      <alignment horizontal="center" vertical="top" wrapText="1"/>
    </xf>
    <xf numFmtId="0" fontId="5" fillId="0" borderId="7" xfId="0" applyFont="1" applyBorder="1" applyAlignment="1">
      <alignment horizontal="left" vertical="center" wrapText="1"/>
    </xf>
    <xf numFmtId="0" fontId="10" fillId="0" borderId="8" xfId="0" applyFont="1" applyBorder="1" applyAlignment="1">
      <alignment horizontal="left"/>
    </xf>
    <xf numFmtId="0" fontId="10" fillId="0" borderId="6" xfId="0" applyFont="1" applyBorder="1" applyAlignment="1">
      <alignment horizontal="left" vertical="center"/>
    </xf>
    <xf numFmtId="0" fontId="23" fillId="0" borderId="26"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28" xfId="0" applyFont="1" applyFill="1" applyBorder="1" applyAlignment="1">
      <alignment horizontal="left" vertical="center" wrapText="1"/>
    </xf>
    <xf numFmtId="0" fontId="0" fillId="0" borderId="23" xfId="0" applyBorder="1" applyAlignment="1">
      <alignment horizontal="center" vertical="center" wrapText="1"/>
    </xf>
    <xf numFmtId="0" fontId="0" fillId="0" borderId="27" xfId="0" applyBorder="1" applyAlignment="1">
      <alignment horizontal="center" vertical="center" wrapText="1"/>
    </xf>
    <xf numFmtId="0" fontId="0" fillId="0" borderId="24" xfId="0" applyBorder="1" applyAlignment="1">
      <alignment horizontal="center" vertical="center" wrapText="1"/>
    </xf>
    <xf numFmtId="0" fontId="5" fillId="0" borderId="1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6" xfId="0" applyFont="1" applyFill="1" applyBorder="1" applyAlignment="1">
      <alignment horizontal="left" vertical="center" wrapText="1"/>
    </xf>
    <xf numFmtId="2" fontId="2" fillId="0" borderId="24" xfId="1" applyNumberFormat="1" applyFont="1" applyFill="1" applyBorder="1" applyAlignment="1">
      <alignment horizontal="center" vertical="center" wrapText="1"/>
    </xf>
    <xf numFmtId="2" fontId="2" fillId="0" borderId="22" xfId="1" applyNumberFormat="1" applyFont="1" applyFill="1" applyBorder="1" applyAlignment="1">
      <alignment horizontal="center" vertical="center" wrapText="1"/>
    </xf>
    <xf numFmtId="0" fontId="5" fillId="0" borderId="11" xfId="0" applyFont="1" applyBorder="1" applyAlignment="1">
      <alignment horizontal="left" vertical="center" wrapText="1"/>
    </xf>
    <xf numFmtId="0" fontId="5" fillId="0" borderId="3" xfId="0" applyFont="1" applyBorder="1" applyAlignment="1">
      <alignment horizontal="left" vertical="center" wrapText="1"/>
    </xf>
    <xf numFmtId="0" fontId="5" fillId="0" borderId="13" xfId="0" applyFont="1" applyBorder="1" applyAlignment="1">
      <alignment horizontal="left" vertical="center" wrapText="1"/>
    </xf>
    <xf numFmtId="0" fontId="2" fillId="0" borderId="0" xfId="0" applyFont="1" applyAlignment="1">
      <alignment horizontal="center" vertical="center"/>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008000"/>
      <color rgb="FFDEEFA7"/>
      <color rgb="FFFFFF99"/>
      <color rgb="FFCCFFFF"/>
      <color rgb="FFCCFFCC"/>
      <color rgb="FF00B400"/>
      <color rgb="FFFF7D7D"/>
      <color rgb="FFFF0000"/>
      <color rgb="FFEA6312"/>
      <color rgb="FF50B9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chartsheet" Target="chartsheets/sheet3.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styles" Target="styles.xml"/><Relationship Id="rId5" Type="http://schemas.openxmlformats.org/officeDocument/2006/relationships/chartsheet" Target="chartsheets/sheet1.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hartsheet" Target="chartsheets/sheet5.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200" b="0" i="0" u="none" strike="noStrike" kern="1200" spc="0" baseline="0">
                <a:solidFill>
                  <a:schemeClr val="tx1">
                    <a:lumMod val="95000"/>
                    <a:lumOff val="5000"/>
                  </a:schemeClr>
                </a:solidFill>
                <a:latin typeface="+mn-lt"/>
                <a:ea typeface="+mn-ea"/>
                <a:cs typeface="+mn-cs"/>
              </a:defRPr>
            </a:pPr>
            <a:r>
              <a:rPr lang="en-US" sz="1200"/>
              <a:t>Annual Rates of Canopy Loss and Total Change Within Critical Areas, 2006-2017</a:t>
            </a:r>
          </a:p>
        </c:rich>
      </c:tx>
      <c:overlay val="0"/>
      <c:spPr>
        <a:noFill/>
        <a:ln>
          <a:noFill/>
        </a:ln>
        <a:effectLst/>
      </c:spPr>
      <c:txPr>
        <a:bodyPr rot="0" spcFirstLastPara="1" vertOverflow="ellipsis" vert="horz" wrap="square" anchor="ctr" anchorCtr="1"/>
        <a:lstStyle/>
        <a:p>
          <a:pPr>
            <a:defRPr lang="en-US" sz="1200" b="0" i="0" u="none" strike="noStrike" kern="1200" spc="0" baseline="0">
              <a:solidFill>
                <a:schemeClr val="tx1">
                  <a:lumMod val="95000"/>
                  <a:lumOff val="5000"/>
                </a:schemeClr>
              </a:solidFill>
              <a:latin typeface="+mn-lt"/>
              <a:ea typeface="+mn-ea"/>
              <a:cs typeface="+mn-cs"/>
            </a:defRPr>
          </a:pPr>
          <a:endParaRPr lang="en-US"/>
        </a:p>
      </c:txPr>
    </c:title>
    <c:autoTitleDeleted val="0"/>
    <c:plotArea>
      <c:layout/>
      <c:lineChart>
        <c:grouping val="standard"/>
        <c:varyColors val="0"/>
        <c:ser>
          <c:idx val="0"/>
          <c:order val="0"/>
          <c:tx>
            <c:strRef>
              <c:f>'Detailed Statistics'!$A$35</c:f>
              <c:strCache>
                <c:ptCount val="1"/>
                <c:pt idx="0">
                  <c:v>0 Total Change within Critical Areas</c:v>
                </c:pt>
              </c:strCache>
            </c:strRef>
          </c:tx>
          <c:spPr>
            <a:ln w="28575" cap="rnd">
              <a:solidFill>
                <a:schemeClr val="accent6">
                  <a:lumMod val="75000"/>
                </a:schemeClr>
              </a:solidFill>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Statistics'!$C$35:$G$35</c:f>
              <c:numCache>
                <c:formatCode>_(* #,##0.00_);_(* \(#,##0.00\);_(* "-"??_);_(@_)</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1F4-460C-83F3-6F772B5F5260}"/>
            </c:ext>
          </c:extLst>
        </c:ser>
        <c:ser>
          <c:idx val="2"/>
          <c:order val="1"/>
          <c:tx>
            <c:strRef>
              <c:f>'Detailed Statistics'!$A$36</c:f>
              <c:strCache>
                <c:ptCount val="1"/>
                <c:pt idx="0">
                  <c:v>Urban Soundwide Ave Total Change within Critical Areas CAO Min</c:v>
                </c:pt>
              </c:strCache>
            </c:strRef>
          </c:tx>
          <c:spPr>
            <a:ln w="9525" cap="rnd">
              <a:solidFill>
                <a:schemeClr val="tx1">
                  <a:lumMod val="65000"/>
                  <a:lumOff val="35000"/>
                </a:schemeClr>
              </a:solidFill>
              <a:prstDash val="sysDot"/>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Statistics'!$C$36:$G$36</c:f>
              <c:numCache>
                <c:formatCode>_(* #,##0.00_);_(* \(#,##0.00\);_(* "-"??_);_(@_)</c:formatCode>
                <c:ptCount val="5"/>
                <c:pt idx="0">
                  <c:v>0.46427676778725147</c:v>
                </c:pt>
                <c:pt idx="1">
                  <c:v>0.58792195404265957</c:v>
                </c:pt>
                <c:pt idx="2">
                  <c:v>0.45634327486407328</c:v>
                </c:pt>
                <c:pt idx="3">
                  <c:v>0.57363645059377644</c:v>
                </c:pt>
                <c:pt idx="4">
                  <c:v>0.62122351731400716</c:v>
                </c:pt>
              </c:numCache>
            </c:numRef>
          </c:val>
          <c:smooth val="0"/>
          <c:extLst>
            <c:ext xmlns:c16="http://schemas.microsoft.com/office/drawing/2014/chart" uri="{C3380CC4-5D6E-409C-BE32-E72D297353CC}">
              <c16:uniqueId val="{00000001-3FDD-4D6C-830C-6CE0D5FFB633}"/>
            </c:ext>
          </c:extLst>
        </c:ser>
        <c:ser>
          <c:idx val="1"/>
          <c:order val="2"/>
          <c:tx>
            <c:strRef>
              <c:f>'Detailed Statistics'!$A$37</c:f>
              <c:strCache>
                <c:ptCount val="1"/>
                <c:pt idx="0">
                  <c:v>Urban Soundwide Ave Total Change within Critical Areas CAO Max</c:v>
                </c:pt>
              </c:strCache>
            </c:strRef>
          </c:tx>
          <c:spPr>
            <a:ln w="9525" cap="rnd">
              <a:solidFill>
                <a:schemeClr val="tx1">
                  <a:lumMod val="65000"/>
                  <a:lumOff val="35000"/>
                </a:schemeClr>
              </a:solidFill>
              <a:prstDash val="sysDash"/>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Statistics'!$C$37:$G$37</c:f>
              <c:numCache>
                <c:formatCode>_(* #,##0.00_);_(* \(#,##0.00\);_(* "-"??_);_(@_)</c:formatCode>
                <c:ptCount val="5"/>
                <c:pt idx="0">
                  <c:v>1.3254998053647091</c:v>
                </c:pt>
                <c:pt idx="1">
                  <c:v>1.1841770118406005</c:v>
                </c:pt>
                <c:pt idx="2">
                  <c:v>1.046708851292983</c:v>
                </c:pt>
                <c:pt idx="3">
                  <c:v>1.7526455036841351</c:v>
                </c:pt>
                <c:pt idx="4">
                  <c:v>1.4838496954522467</c:v>
                </c:pt>
              </c:numCache>
            </c:numRef>
          </c:val>
          <c:smooth val="0"/>
          <c:extLst>
            <c:ext xmlns:c16="http://schemas.microsoft.com/office/drawing/2014/chart" uri="{C3380CC4-5D6E-409C-BE32-E72D297353CC}">
              <c16:uniqueId val="{00000001-3F14-4EE0-B2F2-2E19AB1C1436}"/>
            </c:ext>
          </c:extLst>
        </c:ser>
        <c:ser>
          <c:idx val="3"/>
          <c:order val="3"/>
          <c:tx>
            <c:strRef>
              <c:f>'Detailed Statistics'!$A$38</c:f>
              <c:strCache>
                <c:ptCount val="1"/>
                <c:pt idx="0">
                  <c:v>Urban Soundwide Ave Total Change within Critical Areas SPTH</c:v>
                </c:pt>
              </c:strCache>
            </c:strRef>
          </c:tx>
          <c:spPr>
            <a:ln w="9525" cap="rnd">
              <a:solidFill>
                <a:schemeClr val="tx1">
                  <a:lumMod val="65000"/>
                  <a:lumOff val="35000"/>
                </a:schemeClr>
              </a:solidFill>
              <a:prstDash val="dash"/>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Statistics'!$C$38:$G$38</c:f>
              <c:numCache>
                <c:formatCode>_(* #,##0.00_);_(* \(#,##0.00\);_(* "-"??_);_(@_)</c:formatCode>
                <c:ptCount val="5"/>
                <c:pt idx="0">
                  <c:v>2.2083576923452397</c:v>
                </c:pt>
                <c:pt idx="1">
                  <c:v>1.8345371838181483</c:v>
                </c:pt>
                <c:pt idx="2">
                  <c:v>1.6594820087038882</c:v>
                </c:pt>
                <c:pt idx="3">
                  <c:v>2.3802119996904083</c:v>
                </c:pt>
                <c:pt idx="4">
                  <c:v>2.1210683152764891</c:v>
                </c:pt>
              </c:numCache>
            </c:numRef>
          </c:val>
          <c:smooth val="0"/>
          <c:extLst>
            <c:ext xmlns:c16="http://schemas.microsoft.com/office/drawing/2014/chart" uri="{C3380CC4-5D6E-409C-BE32-E72D297353CC}">
              <c16:uniqueId val="{00000002-3F14-4EE0-B2F2-2E19AB1C1436}"/>
            </c:ext>
          </c:extLst>
        </c:ser>
        <c:dLbls>
          <c:showLegendKey val="0"/>
          <c:showVal val="0"/>
          <c:showCatName val="0"/>
          <c:showSerName val="0"/>
          <c:showPercent val="0"/>
          <c:showBubbleSize val="0"/>
        </c:dLbls>
        <c:smooth val="0"/>
        <c:axId val="427316911"/>
        <c:axId val="488718127"/>
      </c:lineChart>
      <c:catAx>
        <c:axId val="4273169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000" b="1" i="0" u="none" strike="noStrike" kern="1200" spc="0" baseline="0">
                <a:solidFill>
                  <a:schemeClr val="tx1">
                    <a:lumMod val="75000"/>
                    <a:lumOff val="25000"/>
                  </a:schemeClr>
                </a:solidFill>
                <a:latin typeface="+mn-lt"/>
                <a:ea typeface="+mn-ea"/>
                <a:cs typeface="+mn-cs"/>
              </a:defRPr>
            </a:pPr>
            <a:endParaRPr lang="en-US"/>
          </a:p>
        </c:txPr>
        <c:crossAx val="488718127"/>
        <c:crosses val="autoZero"/>
        <c:auto val="1"/>
        <c:lblAlgn val="ctr"/>
        <c:lblOffset val="100"/>
        <c:noMultiLvlLbl val="0"/>
      </c:catAx>
      <c:valAx>
        <c:axId val="4887181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en-US" sz="1000" b="0" i="0" u="none" strike="noStrike" kern="1200" spc="0" baseline="0">
                    <a:solidFill>
                      <a:schemeClr val="tx1">
                        <a:lumMod val="75000"/>
                        <a:lumOff val="25000"/>
                      </a:schemeClr>
                    </a:solidFill>
                    <a:latin typeface="+mn-lt"/>
                    <a:ea typeface="+mn-ea"/>
                    <a:cs typeface="+mn-cs"/>
                  </a:defRPr>
                </a:pPr>
                <a:r>
                  <a:rPr lang="en-US" sz="1000" b="0" i="0" baseline="0">
                    <a:solidFill>
                      <a:schemeClr val="tx1">
                        <a:lumMod val="75000"/>
                        <a:lumOff val="25000"/>
                      </a:schemeClr>
                    </a:solidFill>
                    <a:effectLst/>
                  </a:rPr>
                  <a:t>Acres of Change/Year/ </a:t>
                </a:r>
                <a:endParaRPr lang="en-US" sz="1000" baseline="0">
                  <a:solidFill>
                    <a:schemeClr val="tx1">
                      <a:lumMod val="75000"/>
                      <a:lumOff val="25000"/>
                    </a:schemeClr>
                  </a:solidFill>
                  <a:effectLst/>
                </a:endParaRPr>
              </a:p>
              <a:p>
                <a:pPr>
                  <a:defRPr sz="1000">
                    <a:solidFill>
                      <a:schemeClr val="tx1">
                        <a:lumMod val="75000"/>
                        <a:lumOff val="25000"/>
                      </a:schemeClr>
                    </a:solidFill>
                  </a:defRPr>
                </a:pPr>
                <a:r>
                  <a:rPr lang="en-US" sz="1000" b="0" i="0" baseline="0">
                    <a:solidFill>
                      <a:schemeClr val="tx1">
                        <a:lumMod val="75000"/>
                        <a:lumOff val="25000"/>
                      </a:schemeClr>
                    </a:solidFill>
                    <a:effectLst/>
                  </a:rPr>
                  <a:t>1,000 acres of Critical Area</a:t>
                </a:r>
                <a:endParaRPr lang="en-US" sz="1000" baseline="0">
                  <a:solidFill>
                    <a:schemeClr val="tx1">
                      <a:lumMod val="75000"/>
                      <a:lumOff val="25000"/>
                    </a:schemeClr>
                  </a:solidFill>
                  <a:effectLst/>
                </a:endParaRPr>
              </a:p>
            </c:rich>
          </c:tx>
          <c:overlay val="0"/>
          <c:spPr>
            <a:noFill/>
            <a:ln>
              <a:noFill/>
            </a:ln>
            <a:effectLst/>
          </c:spPr>
          <c:txPr>
            <a:bodyPr rot="-5400000" spcFirstLastPara="1" vertOverflow="ellipsis" vert="horz" wrap="square" anchor="ctr" anchorCtr="1"/>
            <a:lstStyle/>
            <a:p>
              <a:pPr>
                <a:defRPr lang="en-US" sz="1000" b="0" i="0" u="none" strike="noStrike" kern="1200" spc="0" baseline="0">
                  <a:solidFill>
                    <a:schemeClr val="tx1">
                      <a:lumMod val="75000"/>
                      <a:lumOff val="25000"/>
                    </a:schemeClr>
                  </a:solidFill>
                  <a:latin typeface="+mn-lt"/>
                  <a:ea typeface="+mn-ea"/>
                  <a:cs typeface="+mn-cs"/>
                </a:defRPr>
              </a:pPr>
              <a:endParaRPr lang="en-US"/>
            </a:p>
          </c:txPr>
        </c:title>
        <c:numFmt formatCode="_(* #,##0.00_);_(* \(#,##0.00\);_(* &quot;-&quot;??_);_(@_)" sourceLinked="0"/>
        <c:majorTickMark val="none"/>
        <c:minorTickMark val="none"/>
        <c:tickLblPos val="nextTo"/>
        <c:spPr>
          <a:noFill/>
          <a:ln>
            <a:noFill/>
          </a:ln>
          <a:effectLst/>
        </c:spPr>
        <c:txPr>
          <a:bodyPr rot="-60000000" spcFirstLastPara="1" vertOverflow="ellipsis" vert="horz" wrap="square" anchor="ctr" anchorCtr="1"/>
          <a:lstStyle/>
          <a:p>
            <a:pPr>
              <a:defRPr lang="en-US" sz="1000" b="0" i="0" u="none" strike="noStrike" kern="1200" spc="0" baseline="0">
                <a:solidFill>
                  <a:schemeClr val="tx1">
                    <a:lumMod val="50000"/>
                    <a:lumOff val="50000"/>
                  </a:schemeClr>
                </a:solidFill>
                <a:latin typeface="+mn-lt"/>
                <a:ea typeface="+mn-ea"/>
                <a:cs typeface="+mn-cs"/>
              </a:defRPr>
            </a:pPr>
            <a:endParaRPr lang="en-US"/>
          </a:p>
        </c:txPr>
        <c:crossAx val="427316911"/>
        <c:crosses val="autoZero"/>
        <c:crossBetween val="between"/>
      </c:valAx>
      <c:spPr>
        <a:noFill/>
        <a:ln>
          <a:noFill/>
        </a:ln>
        <a:effectLst/>
      </c:spPr>
    </c:plotArea>
    <c:legend>
      <c:legendPos val="b"/>
      <c:layout>
        <c:manualLayout>
          <c:xMode val="edge"/>
          <c:yMode val="edge"/>
          <c:x val="2.2078540417905707E-2"/>
          <c:y val="0.78904081512057422"/>
          <c:w val="0.95781062066108258"/>
          <c:h val="0.19521512950002087"/>
        </c:manualLayout>
      </c:layout>
      <c:overlay val="0"/>
      <c:spPr>
        <a:noFill/>
        <a:ln>
          <a:noFill/>
        </a:ln>
        <a:effectLst/>
      </c:spPr>
      <c:txPr>
        <a:bodyPr rot="0" spcFirstLastPara="1" vertOverflow="ellipsis" vert="horz" wrap="square" anchor="ctr" anchorCtr="1"/>
        <a:lstStyle/>
        <a:p>
          <a:pPr>
            <a:defRPr lang="en-US" sz="1000" b="0" i="0" u="none" strike="noStrike" kern="1200" spc="0" baseline="0">
              <a:solidFill>
                <a:schemeClr val="tx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en-US" sz="1400" b="0" i="0" u="none" strike="noStrike" kern="1200" spc="0" baseline="0">
          <a:solidFill>
            <a:schemeClr val="tx1">
              <a:lumMod val="95000"/>
              <a:lumOff val="5000"/>
            </a:schemeClr>
          </a:solidFill>
          <a:latin typeface="+mn-lt"/>
          <a:ea typeface="+mn-ea"/>
          <a:cs typeface="+mn-cs"/>
        </a:defRPr>
      </a:pPr>
      <a:endParaRPr lang="en-US"/>
    </a:p>
  </c:txPr>
  <c:printSettings>
    <c:headerFooter>
      <c:oddFooter>&amp;CPage &amp;P of &amp;N&amp;RRevised: &amp;D</c:oddFooter>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n-US" sz="1200" b="0" i="0" baseline="0">
                <a:effectLst/>
              </a:rPr>
              <a:t>Amount of Change in Critical Areas and Outside of Critical Areas, Puget Sound, Urban Areas, 2006-2017</a:t>
            </a:r>
            <a:endParaRPr lang="en-US" sz="1200">
              <a:effectLst/>
            </a:endParaRPr>
          </a:p>
        </c:rich>
      </c:tx>
      <c:overlay val="0"/>
      <c:spPr>
        <a:noFill/>
        <a:ln>
          <a:noFill/>
        </a:ln>
        <a:effectLst/>
      </c:spPr>
    </c:title>
    <c:autoTitleDeleted val="0"/>
    <c:plotArea>
      <c:layout>
        <c:manualLayout>
          <c:layoutTarget val="inner"/>
          <c:xMode val="edge"/>
          <c:yMode val="edge"/>
          <c:x val="0.13732732890824823"/>
          <c:y val="0.1703031989758837"/>
          <c:w val="0.81144439996886708"/>
          <c:h val="0.5870119751839562"/>
        </c:manualLayout>
      </c:layout>
      <c:scatterChart>
        <c:scatterStyle val="lineMarker"/>
        <c:varyColors val="1"/>
        <c:ser>
          <c:idx val="0"/>
          <c:order val="0"/>
          <c:tx>
            <c:strRef>
              <c:f>'Detailed Statistics'!$C$23:$H$23</c:f>
              <c:strCache>
                <c:ptCount val="6"/>
                <c:pt idx="0">
                  <c:v>2006</c:v>
                </c:pt>
                <c:pt idx="1">
                  <c:v>2009</c:v>
                </c:pt>
                <c:pt idx="2">
                  <c:v>2011</c:v>
                </c:pt>
                <c:pt idx="3">
                  <c:v>2013</c:v>
                </c:pt>
                <c:pt idx="4">
                  <c:v>2015</c:v>
                </c:pt>
                <c:pt idx="5">
                  <c:v>2006-2017</c:v>
                </c:pt>
              </c:strCache>
            </c:strRef>
          </c:tx>
          <c:spPr>
            <a:ln w="25400">
              <a:noFill/>
            </a:ln>
          </c:spPr>
          <c:marker>
            <c:symbol val="circle"/>
            <c:size val="5"/>
            <c:spPr>
              <a:solidFill>
                <a:schemeClr val="accent1"/>
              </a:solidFill>
              <a:ln>
                <a:solidFill>
                  <a:srgbClr val="C00000"/>
                </a:solidFill>
              </a:ln>
            </c:spPr>
          </c:marker>
          <c:dPt>
            <c:idx val="0"/>
            <c:marker>
              <c:spPr>
                <a:solidFill>
                  <a:schemeClr val="accent1"/>
                </a:solidFill>
                <a:ln w="9525">
                  <a:solidFill>
                    <a:srgbClr val="C00000"/>
                  </a:solidFill>
                </a:ln>
                <a:effectLst/>
              </c:spPr>
            </c:marker>
            <c:bubble3D val="0"/>
            <c:spPr>
              <a:ln w="25400" cap="rnd">
                <a:noFill/>
                <a:round/>
              </a:ln>
              <a:effectLst/>
            </c:spPr>
            <c:extLst>
              <c:ext xmlns:c16="http://schemas.microsoft.com/office/drawing/2014/chart" uri="{C3380CC4-5D6E-409C-BE32-E72D297353CC}">
                <c16:uniqueId val="{00000001-7A7D-4EFC-B3BD-B6D5AFBB812F}"/>
              </c:ext>
            </c:extLst>
          </c:dPt>
          <c:dPt>
            <c:idx val="1"/>
            <c:marker>
              <c:spPr>
                <a:solidFill>
                  <a:schemeClr val="accent1"/>
                </a:solidFill>
                <a:ln w="9525">
                  <a:solidFill>
                    <a:srgbClr val="C00000"/>
                  </a:solidFill>
                </a:ln>
                <a:effectLst/>
              </c:spPr>
            </c:marker>
            <c:bubble3D val="0"/>
            <c:spPr>
              <a:ln w="25400" cap="rnd">
                <a:noFill/>
                <a:round/>
              </a:ln>
              <a:effectLst/>
            </c:spPr>
            <c:extLst>
              <c:ext xmlns:c16="http://schemas.microsoft.com/office/drawing/2014/chart" uri="{C3380CC4-5D6E-409C-BE32-E72D297353CC}">
                <c16:uniqueId val="{00000003-7A7D-4EFC-B3BD-B6D5AFBB812F}"/>
              </c:ext>
            </c:extLst>
          </c:dPt>
          <c:dPt>
            <c:idx val="2"/>
            <c:marker>
              <c:spPr>
                <a:solidFill>
                  <a:schemeClr val="accent1"/>
                </a:solidFill>
                <a:ln w="9525">
                  <a:solidFill>
                    <a:srgbClr val="C00000"/>
                  </a:solidFill>
                </a:ln>
                <a:effectLst/>
              </c:spPr>
            </c:marker>
            <c:bubble3D val="0"/>
            <c:spPr>
              <a:ln w="25400" cap="rnd">
                <a:noFill/>
                <a:round/>
              </a:ln>
              <a:effectLst/>
            </c:spPr>
            <c:extLst>
              <c:ext xmlns:c16="http://schemas.microsoft.com/office/drawing/2014/chart" uri="{C3380CC4-5D6E-409C-BE32-E72D297353CC}">
                <c16:uniqueId val="{00000005-7A7D-4EFC-B3BD-B6D5AFBB812F}"/>
              </c:ext>
            </c:extLst>
          </c:dPt>
          <c:dPt>
            <c:idx val="3"/>
            <c:marker>
              <c:spPr>
                <a:solidFill>
                  <a:schemeClr val="accent1"/>
                </a:solidFill>
                <a:ln w="9525">
                  <a:solidFill>
                    <a:srgbClr val="C00000"/>
                  </a:solidFill>
                </a:ln>
                <a:effectLst/>
              </c:spPr>
            </c:marker>
            <c:bubble3D val="0"/>
            <c:spPr>
              <a:ln w="25400" cap="rnd">
                <a:noFill/>
                <a:round/>
              </a:ln>
              <a:effectLst/>
            </c:spPr>
            <c:extLst>
              <c:ext xmlns:c16="http://schemas.microsoft.com/office/drawing/2014/chart" uri="{C3380CC4-5D6E-409C-BE32-E72D297353CC}">
                <c16:uniqueId val="{00000007-7A7D-4EFC-B3BD-B6D5AFBB812F}"/>
              </c:ext>
            </c:extLst>
          </c:dPt>
          <c:dPt>
            <c:idx val="4"/>
            <c:marker>
              <c:spPr>
                <a:solidFill>
                  <a:schemeClr val="accent1"/>
                </a:solidFill>
                <a:ln w="9525">
                  <a:solidFill>
                    <a:srgbClr val="C00000"/>
                  </a:solidFill>
                </a:ln>
                <a:effectLst/>
              </c:spPr>
            </c:marker>
            <c:bubble3D val="0"/>
            <c:spPr>
              <a:ln w="25400" cap="rnd">
                <a:noFill/>
                <a:round/>
              </a:ln>
              <a:effectLst/>
            </c:spPr>
            <c:extLst>
              <c:ext xmlns:c16="http://schemas.microsoft.com/office/drawing/2014/chart" uri="{C3380CC4-5D6E-409C-BE32-E72D297353CC}">
                <c16:uniqueId val="{00000009-7A7D-4EFC-B3BD-B6D5AFBB812F}"/>
              </c:ext>
            </c:extLst>
          </c:dPt>
          <c:dPt>
            <c:idx val="5"/>
            <c:marker>
              <c:symbol val="diamond"/>
              <c:size val="12"/>
              <c:spPr>
                <a:solidFill>
                  <a:schemeClr val="accent1"/>
                </a:solidFill>
                <a:ln w="50800">
                  <a:solidFill>
                    <a:srgbClr val="C00000"/>
                  </a:solidFill>
                </a:ln>
                <a:effectLst/>
              </c:spPr>
            </c:marker>
            <c:bubble3D val="0"/>
            <c:spPr>
              <a:ln w="25400" cap="rnd">
                <a:noFill/>
                <a:round/>
              </a:ln>
              <a:effectLst/>
            </c:spPr>
            <c:extLst>
              <c:ext xmlns:c16="http://schemas.microsoft.com/office/drawing/2014/chart" uri="{C3380CC4-5D6E-409C-BE32-E72D297353CC}">
                <c16:uniqueId val="{0000000B-7A7D-4EFC-B3BD-B6D5AFBB812F}"/>
              </c:ext>
            </c:extLst>
          </c:dPt>
          <c:dLbls>
            <c:dLbl>
              <c:idx val="0"/>
              <c:tx>
                <c:rich>
                  <a:bodyPr/>
                  <a:lstStyle/>
                  <a:p>
                    <a:fld id="{A39D7787-E211-411D-A7FE-925F53859FD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A7D-4EFC-B3BD-B6D5AFBB812F}"/>
                </c:ext>
              </c:extLst>
            </c:dLbl>
            <c:dLbl>
              <c:idx val="1"/>
              <c:tx>
                <c:rich>
                  <a:bodyPr/>
                  <a:lstStyle/>
                  <a:p>
                    <a:fld id="{C2AF6ABB-14C6-4C62-9319-7CA227EB925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7A7D-4EFC-B3BD-B6D5AFBB812F}"/>
                </c:ext>
              </c:extLst>
            </c:dLbl>
            <c:dLbl>
              <c:idx val="2"/>
              <c:tx>
                <c:rich>
                  <a:bodyPr/>
                  <a:lstStyle/>
                  <a:p>
                    <a:fld id="{345E1D58-BB1C-4F64-8572-A4D9AFA4653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7A7D-4EFC-B3BD-B6D5AFBB812F}"/>
                </c:ext>
              </c:extLst>
            </c:dLbl>
            <c:dLbl>
              <c:idx val="3"/>
              <c:tx>
                <c:rich>
                  <a:bodyPr/>
                  <a:lstStyle/>
                  <a:p>
                    <a:fld id="{CD2009E3-9FFB-41A2-A3EA-115FCD315D4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7A7D-4EFC-B3BD-B6D5AFBB812F}"/>
                </c:ext>
              </c:extLst>
            </c:dLbl>
            <c:dLbl>
              <c:idx val="4"/>
              <c:tx>
                <c:rich>
                  <a:bodyPr/>
                  <a:lstStyle/>
                  <a:p>
                    <a:fld id="{B309DE67-8126-4B35-901C-B26C6804F0E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7A7D-4EFC-B3BD-B6D5AFBB812F}"/>
                </c:ext>
              </c:extLst>
            </c:dLbl>
            <c:dLbl>
              <c:idx val="5"/>
              <c:layout>
                <c:manualLayout>
                  <c:x val="7.1681950026236707E-17"/>
                  <c:y val="3.9264587670301131E-2"/>
                </c:manualLayout>
              </c:layout>
              <c:tx>
                <c:rich>
                  <a:bodyPr wrap="square" lIns="38100" tIns="19050" rIns="38100" bIns="19050" anchor="ctr">
                    <a:spAutoFit/>
                  </a:bodyPr>
                  <a:lstStyle/>
                  <a:p>
                    <a:pPr>
                      <a:defRPr sz="1050" b="1">
                        <a:solidFill>
                          <a:srgbClr val="0070C0"/>
                        </a:solidFill>
                      </a:defRPr>
                    </a:pPr>
                    <a:fld id="{98BEFA13-708A-4217-AB4A-6F49F528891A}" type="CELLRANGE">
                      <a:rPr lang="en-US"/>
                      <a:pPr>
                        <a:defRPr sz="1050" b="1">
                          <a:solidFill>
                            <a:srgbClr val="0070C0"/>
                          </a:solidFill>
                        </a:defRPr>
                      </a:pPr>
                      <a:t>[CELLRANGE]</a:t>
                    </a:fld>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7A7D-4EFC-B3BD-B6D5AFBB812F}"/>
                </c:ext>
              </c:extLst>
            </c:dLbl>
            <c:spPr>
              <a:noFill/>
              <a:ln>
                <a:noFill/>
              </a:ln>
              <a:effectLst/>
            </c:spPr>
            <c:txPr>
              <a:bodyPr wrap="square" lIns="38100" tIns="19050" rIns="38100" bIns="19050" anchor="ctr">
                <a:spAutoFit/>
              </a:bodyPr>
              <a:lstStyle/>
              <a:p>
                <a:pPr>
                  <a:defRPr sz="900">
                    <a:solidFill>
                      <a:srgbClr val="0070C0"/>
                    </a:solidFill>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xVal>
            <c:numRef>
              <c:f>'Detailed Statistics'!$C$35:$H$35</c:f>
              <c:numCache>
                <c:formatCode>_(* #,##0.00_);_(* \(#,##0.00\);_(* "-"??_);_(@_)</c:formatCode>
                <c:ptCount val="6"/>
                <c:pt idx="0">
                  <c:v>0</c:v>
                </c:pt>
                <c:pt idx="1">
                  <c:v>0</c:v>
                </c:pt>
                <c:pt idx="2">
                  <c:v>0</c:v>
                </c:pt>
                <c:pt idx="3">
                  <c:v>0</c:v>
                </c:pt>
                <c:pt idx="4">
                  <c:v>0</c:v>
                </c:pt>
                <c:pt idx="5">
                  <c:v>0</c:v>
                </c:pt>
              </c:numCache>
            </c:numRef>
          </c:xVal>
          <c:yVal>
            <c:numRef>
              <c:f>'Detailed Statistics'!$C$41:$H$41</c:f>
              <c:numCache>
                <c:formatCode>_(* #,##0.00_);_(* \(#,##0.00\);_(* "-"??_);_(@_)</c:formatCode>
                <c:ptCount val="6"/>
                <c:pt idx="0">
                  <c:v>0</c:v>
                </c:pt>
                <c:pt idx="1">
                  <c:v>0</c:v>
                </c:pt>
                <c:pt idx="2">
                  <c:v>0</c:v>
                </c:pt>
                <c:pt idx="3">
                  <c:v>0</c:v>
                </c:pt>
                <c:pt idx="4">
                  <c:v>0</c:v>
                </c:pt>
                <c:pt idx="5">
                  <c:v>0</c:v>
                </c:pt>
              </c:numCache>
            </c:numRef>
          </c:yVal>
          <c:smooth val="0"/>
          <c:extLst>
            <c:ext xmlns:c15="http://schemas.microsoft.com/office/drawing/2012/chart" uri="{02D57815-91ED-43cb-92C2-25804820EDAC}">
              <c15:datalabelsRange>
                <c15:f>'Detailed Statistics'!$C$23:$H$23</c15:f>
                <c15:dlblRangeCache>
                  <c:ptCount val="6"/>
                  <c:pt idx="0">
                    <c:v>2006</c:v>
                  </c:pt>
                  <c:pt idx="1">
                    <c:v>2009</c:v>
                  </c:pt>
                  <c:pt idx="2">
                    <c:v>2011</c:v>
                  </c:pt>
                  <c:pt idx="3">
                    <c:v>2013</c:v>
                  </c:pt>
                  <c:pt idx="4">
                    <c:v>2015</c:v>
                  </c:pt>
                  <c:pt idx="5">
                    <c:v>2006-2017</c:v>
                  </c:pt>
                </c15:dlblRangeCache>
              </c15:datalabelsRange>
            </c:ext>
            <c:ext xmlns:c16="http://schemas.microsoft.com/office/drawing/2014/chart" uri="{C3380CC4-5D6E-409C-BE32-E72D297353CC}">
              <c16:uniqueId val="{0000000C-7A7D-4EFC-B3BD-B6D5AFBB812F}"/>
            </c:ext>
          </c:extLst>
        </c:ser>
        <c:ser>
          <c:idx val="1"/>
          <c:order val="1"/>
          <c:tx>
            <c:strRef>
              <c:f>'Detailed Statistics'!$J$24</c:f>
              <c:strCache>
                <c:ptCount val="1"/>
                <c:pt idx="0">
                  <c:v>CAO Min Scenario</c:v>
                </c:pt>
              </c:strCache>
            </c:strRef>
          </c:tx>
          <c:spPr>
            <a:ln w="28575">
              <a:noFill/>
            </a:ln>
          </c:spPr>
          <c:marker>
            <c:spPr>
              <a:solidFill>
                <a:schemeClr val="tx1">
                  <a:lumMod val="65000"/>
                  <a:lumOff val="35000"/>
                </a:schemeClr>
              </a:solidFill>
              <a:ln>
                <a:solidFill>
                  <a:schemeClr val="tx1">
                    <a:lumMod val="65000"/>
                    <a:lumOff val="35000"/>
                  </a:schemeClr>
                </a:solidFill>
              </a:ln>
            </c:spPr>
          </c:marker>
          <c:xVal>
            <c:numRef>
              <c:f>'Detailed Statistics'!$J$36</c:f>
              <c:numCache>
                <c:formatCode>_(* #,##0.00_);_(* \(#,##0.00\);_(* "-"??_);_(@_)</c:formatCode>
                <c:ptCount val="1"/>
                <c:pt idx="0">
                  <c:v>0.53373460881734436</c:v>
                </c:pt>
              </c:numCache>
            </c:numRef>
          </c:xVal>
          <c:yVal>
            <c:numRef>
              <c:f>'Detailed Statistics'!$J$41</c:f>
              <c:numCache>
                <c:formatCode>_(* #,##0.0000_);_(* \(#,##0.0000\);_(* "-"??_);_(@_)</c:formatCode>
                <c:ptCount val="1"/>
                <c:pt idx="0">
                  <c:v>71.916966330047146</c:v>
                </c:pt>
              </c:numCache>
            </c:numRef>
          </c:yVal>
          <c:smooth val="0"/>
          <c:extLst>
            <c:ext xmlns:c16="http://schemas.microsoft.com/office/drawing/2014/chart" uri="{C3380CC4-5D6E-409C-BE32-E72D297353CC}">
              <c16:uniqueId val="{0000000D-295E-4646-9A93-C15B88A2AA8F}"/>
            </c:ext>
          </c:extLst>
        </c:ser>
        <c:ser>
          <c:idx val="2"/>
          <c:order val="2"/>
          <c:tx>
            <c:strRef>
              <c:f>'Detailed Statistics'!$K$24</c:f>
              <c:strCache>
                <c:ptCount val="1"/>
                <c:pt idx="0">
                  <c:v>CAO Max Scenario</c:v>
                </c:pt>
              </c:strCache>
            </c:strRef>
          </c:tx>
          <c:spPr>
            <a:ln w="28575">
              <a:noFill/>
            </a:ln>
          </c:spPr>
          <c:marker>
            <c:symbol val="triangle"/>
            <c:size val="9"/>
            <c:spPr>
              <a:solidFill>
                <a:schemeClr val="tx1">
                  <a:lumMod val="50000"/>
                  <a:lumOff val="50000"/>
                </a:schemeClr>
              </a:solidFill>
              <a:ln>
                <a:solidFill>
                  <a:schemeClr val="tx1">
                    <a:lumMod val="50000"/>
                    <a:lumOff val="50000"/>
                  </a:schemeClr>
                </a:solidFill>
              </a:ln>
            </c:spPr>
          </c:marker>
          <c:xVal>
            <c:numRef>
              <c:f>'Detailed Statistics'!$J$37</c:f>
              <c:numCache>
                <c:formatCode>_(* #,##0.00_);_(* \(#,##0.00\);_(* "-"??_);_(@_)</c:formatCode>
                <c:ptCount val="1"/>
                <c:pt idx="0">
                  <c:v>1.3555692309667324</c:v>
                </c:pt>
              </c:numCache>
            </c:numRef>
          </c:xVal>
          <c:yVal>
            <c:numRef>
              <c:f>'Detailed Statistics'!$K$41</c:f>
              <c:numCache>
                <c:formatCode>0.0000</c:formatCode>
                <c:ptCount val="1"/>
                <c:pt idx="0">
                  <c:v>58.958906541725561</c:v>
                </c:pt>
              </c:numCache>
            </c:numRef>
          </c:yVal>
          <c:smooth val="0"/>
          <c:extLst>
            <c:ext xmlns:c16="http://schemas.microsoft.com/office/drawing/2014/chart" uri="{C3380CC4-5D6E-409C-BE32-E72D297353CC}">
              <c16:uniqueId val="{0000000D-FC13-4D13-AFA7-A2930AE33096}"/>
            </c:ext>
          </c:extLst>
        </c:ser>
        <c:ser>
          <c:idx val="3"/>
          <c:order val="3"/>
          <c:tx>
            <c:strRef>
              <c:f>'Detailed Statistics'!$L$24</c:f>
              <c:strCache>
                <c:ptCount val="1"/>
                <c:pt idx="0">
                  <c:v>SPTH Scenario</c:v>
                </c:pt>
              </c:strCache>
            </c:strRef>
          </c:tx>
          <c:spPr>
            <a:ln w="28575">
              <a:noFill/>
            </a:ln>
          </c:spPr>
          <c:marker>
            <c:symbol val="star"/>
            <c:size val="9"/>
            <c:spPr>
              <a:noFill/>
              <a:ln>
                <a:solidFill>
                  <a:schemeClr val="tx1">
                    <a:lumMod val="65000"/>
                    <a:lumOff val="35000"/>
                  </a:schemeClr>
                </a:solidFill>
              </a:ln>
            </c:spPr>
          </c:marker>
          <c:xVal>
            <c:numRef>
              <c:f>'Detailed Statistics'!$J$38</c:f>
              <c:numCache>
                <c:formatCode>_(* #,##0.00_);_(* \(#,##0.00\);_(* "-"??_);_(@_)</c:formatCode>
                <c:ptCount val="1"/>
                <c:pt idx="0">
                  <c:v>2.0559701901830532</c:v>
                </c:pt>
              </c:numCache>
            </c:numRef>
          </c:xVal>
          <c:yVal>
            <c:numRef>
              <c:f>'Detailed Statistics'!$L$41</c:f>
              <c:numCache>
                <c:formatCode>0.00</c:formatCode>
                <c:ptCount val="1"/>
                <c:pt idx="0">
                  <c:v>37.620678223745365</c:v>
                </c:pt>
              </c:numCache>
            </c:numRef>
          </c:yVal>
          <c:smooth val="0"/>
          <c:extLst>
            <c:ext xmlns:c16="http://schemas.microsoft.com/office/drawing/2014/chart" uri="{C3380CC4-5D6E-409C-BE32-E72D297353CC}">
              <c16:uniqueId val="{0000000E-FC13-4D13-AFA7-A2930AE33096}"/>
            </c:ext>
          </c:extLst>
        </c:ser>
        <c:dLbls>
          <c:showLegendKey val="0"/>
          <c:showVal val="0"/>
          <c:showCatName val="0"/>
          <c:showSerName val="0"/>
          <c:showPercent val="0"/>
          <c:showBubbleSize val="0"/>
        </c:dLbls>
        <c:axId val="756660175"/>
        <c:axId val="545829839"/>
      </c:scatterChart>
      <c:valAx>
        <c:axId val="756660175"/>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Acres</a:t>
                </a:r>
                <a:r>
                  <a:rPr lang="en-US" baseline="0"/>
                  <a:t> of</a:t>
                </a:r>
                <a:r>
                  <a:rPr lang="en-US"/>
                  <a:t> Change Within Critical Areas </a:t>
                </a:r>
              </a:p>
              <a:p>
                <a:pPr>
                  <a:defRPr sz="1000" b="0" i="0" u="none" strike="noStrike" kern="1200" baseline="0">
                    <a:solidFill>
                      <a:schemeClr val="tx1">
                        <a:lumMod val="65000"/>
                        <a:lumOff val="35000"/>
                      </a:schemeClr>
                    </a:solidFill>
                    <a:latin typeface="+mn-lt"/>
                    <a:ea typeface="+mn-ea"/>
                    <a:cs typeface="+mn-cs"/>
                  </a:defRPr>
                </a:pPr>
                <a:r>
                  <a:rPr lang="en-US"/>
                  <a:t>(Ac Change/1,000 acres </a:t>
                </a:r>
                <a:r>
                  <a:rPr lang="en-US" baseline="0"/>
                  <a:t>Critical Areas</a:t>
                </a:r>
                <a:endParaRPr lang="en-US"/>
              </a:p>
            </c:rich>
          </c:tx>
          <c:overlay val="0"/>
          <c:spPr>
            <a:noFill/>
            <a:ln>
              <a:noFill/>
            </a:ln>
            <a:effectLst/>
          </c:spPr>
        </c:title>
        <c:numFmt formatCode="_(* #,##0.0_);_(* \(#,##0.0\);_(* &quot;-&quot;?_);_(@_)"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5829839"/>
        <c:crosses val="autoZero"/>
        <c:crossBetween val="midCat"/>
      </c:valAx>
      <c:valAx>
        <c:axId val="545829839"/>
        <c:scaling>
          <c:orientation val="minMax"/>
          <c:max val="150"/>
          <c:min val="0"/>
        </c:scaling>
        <c:delete val="0"/>
        <c:axPos val="l"/>
        <c:majorGridlines>
          <c:spPr>
            <a:ln w="9525" cap="flat" cmpd="sng" algn="ct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baseline="0">
                    <a:effectLst/>
                  </a:rPr>
                  <a:t>Acres of Change Outside of Critical Areas</a:t>
                </a:r>
                <a:endParaRPr lang="en-US" sz="1000">
                  <a:effectLst/>
                </a:endParaRPr>
              </a:p>
              <a:p>
                <a:pPr>
                  <a:defRPr sz="1000" b="0" i="0" u="none" strike="noStrike" kern="1200" baseline="0">
                    <a:solidFill>
                      <a:schemeClr val="tx1">
                        <a:lumMod val="65000"/>
                        <a:lumOff val="35000"/>
                      </a:schemeClr>
                    </a:solidFill>
                    <a:latin typeface="+mn-lt"/>
                    <a:ea typeface="+mn-ea"/>
                    <a:cs typeface="+mn-cs"/>
                  </a:defRPr>
                </a:pPr>
                <a:r>
                  <a:rPr lang="en-US" sz="1000" b="0" i="0" baseline="0">
                    <a:effectLst/>
                  </a:rPr>
                  <a:t>(Ac Change/1,000 ac Non-critical Area)</a:t>
                </a:r>
                <a:endParaRPr lang="en-US" sz="1000">
                  <a:effectLst/>
                </a:endParaRPr>
              </a:p>
            </c:rich>
          </c:tx>
          <c:overlay val="0"/>
          <c:spPr>
            <a:noFill/>
            <a:ln>
              <a:noFill/>
            </a:ln>
            <a:effectLst/>
          </c:spPr>
        </c:title>
        <c:numFmt formatCode="_(* #,##0_);_(* \(#,##0\);_(* &quot;-&quot;_);_(@_)"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6660175"/>
        <c:crosses val="autoZero"/>
        <c:crossBetween val="midCat"/>
      </c:valAx>
      <c:spPr>
        <a:gradFill flip="none" rotWithShape="1">
          <a:gsLst>
            <a:gs pos="99000">
              <a:srgbClr val="92D050"/>
            </a:gs>
            <a:gs pos="46000">
              <a:schemeClr val="bg1">
                <a:alpha val="66000"/>
              </a:schemeClr>
            </a:gs>
            <a:gs pos="62000">
              <a:srgbClr val="FFFFFF"/>
            </a:gs>
            <a:gs pos="2000">
              <a:srgbClr val="FF6699">
                <a:alpha val="49000"/>
              </a:srgbClr>
            </a:gs>
          </a:gsLst>
          <a:lin ang="13500000" scaled="0"/>
          <a:tileRect/>
        </a:gradFill>
        <a:ln>
          <a:noFill/>
        </a:ln>
        <a:effectLst/>
      </c:spPr>
    </c:plotArea>
    <c:legend>
      <c:legendPos val="b"/>
      <c:legendEntry>
        <c:idx val="0"/>
        <c:delete val="1"/>
      </c:legendEntry>
      <c:layout>
        <c:manualLayout>
          <c:xMode val="edge"/>
          <c:yMode val="edge"/>
          <c:x val="0.13663846317965567"/>
          <c:y val="0.94612453035152377"/>
          <c:w val="0.78503340561132995"/>
          <c:h val="4.6101555476569502E-2"/>
        </c:manualLayout>
      </c:layou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oddFooter>&amp;CPage &amp;P of &amp;N&amp;R&amp;K01+033Revised: &amp;D</c:oddFooter>
    </c:headerFooter>
    <c:pageMargins b="0.75" l="0.7" r="0.7" t="0.75" header="0.3" footer="0.3"/>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n-US" sz="1200">
                <a:solidFill>
                  <a:sysClr val="windowText" lastClr="000000"/>
                </a:solidFill>
              </a:rPr>
              <a:t>CAO Power </a:t>
            </a:r>
            <a:r>
              <a:rPr lang="en-US" sz="1200" baseline="0">
                <a:solidFill>
                  <a:sysClr val="windowText" lastClr="000000"/>
                </a:solidFill>
              </a:rPr>
              <a:t>Score </a:t>
            </a:r>
          </a:p>
          <a:p>
            <a:pPr>
              <a:defRPr sz="1200" b="0" i="0" u="none" strike="noStrike" kern="1200" spc="0" baseline="0">
                <a:solidFill>
                  <a:sysClr val="windowText" lastClr="000000"/>
                </a:solidFill>
                <a:latin typeface="+mn-lt"/>
                <a:ea typeface="+mn-ea"/>
                <a:cs typeface="+mn-cs"/>
              </a:defRPr>
            </a:pPr>
            <a:r>
              <a:rPr lang="en-US" sz="1200" baseline="0">
                <a:solidFill>
                  <a:sysClr val="windowText" lastClr="000000"/>
                </a:solidFill>
              </a:rPr>
              <a:t>(Acres of Change in Non-Critical Areas for Every Acre of Change within a Critical Area)</a:t>
            </a:r>
            <a:endParaRPr lang="en-US" sz="1200">
              <a:solidFill>
                <a:sysClr val="windowText" lastClr="000000"/>
              </a:solidFill>
            </a:endParaRPr>
          </a:p>
        </c:rich>
      </c:tx>
      <c:overlay val="0"/>
      <c:spPr>
        <a:noFill/>
        <a:ln>
          <a:noFill/>
        </a:ln>
        <a:effectLst/>
      </c:spPr>
    </c:title>
    <c:autoTitleDeleted val="0"/>
    <c:plotArea>
      <c:layout>
        <c:manualLayout>
          <c:layoutTarget val="inner"/>
          <c:xMode val="edge"/>
          <c:yMode val="edge"/>
          <c:x val="0.13264095046870575"/>
          <c:y val="0.19594040612985275"/>
          <c:w val="0.81923987556940026"/>
          <c:h val="0.49500476238616981"/>
        </c:manualLayout>
      </c:layout>
      <c:lineChart>
        <c:grouping val="standard"/>
        <c:varyColors val="0"/>
        <c:ser>
          <c:idx val="2"/>
          <c:order val="0"/>
          <c:tx>
            <c:strRef>
              <c:f>'Detailed Statistics'!$A$46</c:f>
              <c:strCache>
                <c:ptCount val="1"/>
                <c:pt idx="0">
                  <c:v>0 Power Score</c:v>
                </c:pt>
              </c:strCache>
            </c:strRef>
          </c:tx>
          <c:spPr>
            <a:ln>
              <a:solidFill>
                <a:srgbClr val="0070C0"/>
              </a:solidFill>
            </a:ln>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Statistics'!$C$46:$G$46</c:f>
              <c:numCache>
                <c:formatCode>_(* #,##0.0_);_(* \(#,##0.0\);_(* "-"??_);_(@_)</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5-6287-4225-9E8B-E404639429A8}"/>
            </c:ext>
          </c:extLst>
        </c:ser>
        <c:ser>
          <c:idx val="0"/>
          <c:order val="1"/>
          <c:tx>
            <c:strRef>
              <c:f>'Detailed Statistics'!$A$47</c:f>
              <c:strCache>
                <c:ptCount val="1"/>
                <c:pt idx="0">
                  <c:v>Urban Soundwide Ave Power Score CAO Min</c:v>
                </c:pt>
              </c:strCache>
            </c:strRef>
          </c:tx>
          <c:spPr>
            <a:ln w="9525" cap="rnd">
              <a:solidFill>
                <a:schemeClr val="tx1">
                  <a:lumMod val="65000"/>
                  <a:lumOff val="35000"/>
                </a:schemeClr>
              </a:solidFill>
              <a:prstDash val="sysDot"/>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Statistics'!$C$47:$G$47</c:f>
              <c:numCache>
                <c:formatCode>0.0</c:formatCode>
                <c:ptCount val="5"/>
                <c:pt idx="0">
                  <c:v>155.4565607125472</c:v>
                </c:pt>
                <c:pt idx="1">
                  <c:v>96.072765979895664</c:v>
                </c:pt>
                <c:pt idx="2">
                  <c:v>144.10965628617609</c:v>
                </c:pt>
                <c:pt idx="3">
                  <c:v>147.25216255528991</c:v>
                </c:pt>
                <c:pt idx="4">
                  <c:v>129.68768824199728</c:v>
                </c:pt>
              </c:numCache>
            </c:numRef>
          </c:val>
          <c:smooth val="0"/>
          <c:extLst>
            <c:ext xmlns:c16="http://schemas.microsoft.com/office/drawing/2014/chart" uri="{C3380CC4-5D6E-409C-BE32-E72D297353CC}">
              <c16:uniqueId val="{00000004-6287-4225-9E8B-E404639429A8}"/>
            </c:ext>
          </c:extLst>
        </c:ser>
        <c:ser>
          <c:idx val="1"/>
          <c:order val="2"/>
          <c:tx>
            <c:strRef>
              <c:f>'Detailed Statistics'!$A$48</c:f>
              <c:strCache>
                <c:ptCount val="1"/>
                <c:pt idx="0">
                  <c:v>Urban Soundwide Ave Power Score CAO Max</c:v>
                </c:pt>
              </c:strCache>
            </c:strRef>
          </c:tx>
          <c:spPr>
            <a:ln w="9525">
              <a:solidFill>
                <a:schemeClr val="tx1">
                  <a:lumMod val="65000"/>
                  <a:lumOff val="35000"/>
                </a:schemeClr>
              </a:solidFill>
              <a:prstDash val="sysDash"/>
            </a:ln>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Statistics'!$C$48:$G$48</c:f>
              <c:numCache>
                <c:formatCode>0.0</c:formatCode>
                <c:ptCount val="5"/>
                <c:pt idx="0">
                  <c:v>44.414646108135003</c:v>
                </c:pt>
                <c:pt idx="1">
                  <c:v>38.88626675541375</c:v>
                </c:pt>
                <c:pt idx="2">
                  <c:v>51.382945638086916</c:v>
                </c:pt>
                <c:pt idx="3">
                  <c:v>40.169858914526223</c:v>
                </c:pt>
                <c:pt idx="4">
                  <c:v>44.298185483550142</c:v>
                </c:pt>
              </c:numCache>
            </c:numRef>
          </c:val>
          <c:smooth val="0"/>
          <c:extLst>
            <c:ext xmlns:c16="http://schemas.microsoft.com/office/drawing/2014/chart" uri="{C3380CC4-5D6E-409C-BE32-E72D297353CC}">
              <c16:uniqueId val="{00000001-E063-4A99-A248-F4D6A6A319EC}"/>
            </c:ext>
          </c:extLst>
        </c:ser>
        <c:ser>
          <c:idx val="3"/>
          <c:order val="3"/>
          <c:tx>
            <c:strRef>
              <c:f>'Detailed Statistics'!$A$49</c:f>
              <c:strCache>
                <c:ptCount val="1"/>
                <c:pt idx="0">
                  <c:v>Urban Soundwide Ave Power Score SPTH</c:v>
                </c:pt>
              </c:strCache>
            </c:strRef>
          </c:tx>
          <c:spPr>
            <a:ln w="9525">
              <a:solidFill>
                <a:schemeClr val="tx1">
                  <a:lumMod val="65000"/>
                  <a:lumOff val="35000"/>
                </a:schemeClr>
              </a:solidFill>
              <a:prstDash val="dash"/>
            </a:ln>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Statistics'!$C$49:$G$49</c:f>
              <c:numCache>
                <c:formatCode>0.00</c:formatCode>
                <c:ptCount val="5"/>
                <c:pt idx="0">
                  <c:v>17.110544062604557</c:v>
                </c:pt>
                <c:pt idx="1">
                  <c:v>15.9617718184201</c:v>
                </c:pt>
                <c:pt idx="2">
                  <c:v>20.209628837593787</c:v>
                </c:pt>
                <c:pt idx="3">
                  <c:v>19.284355970952099</c:v>
                </c:pt>
                <c:pt idx="4">
                  <c:v>19.572020694885843</c:v>
                </c:pt>
              </c:numCache>
            </c:numRef>
          </c:val>
          <c:smooth val="0"/>
          <c:extLst>
            <c:ext xmlns:c16="http://schemas.microsoft.com/office/drawing/2014/chart" uri="{C3380CC4-5D6E-409C-BE32-E72D297353CC}">
              <c16:uniqueId val="{00000002-E063-4A99-A248-F4D6A6A319EC}"/>
            </c:ext>
          </c:extLst>
        </c:ser>
        <c:dLbls>
          <c:showLegendKey val="0"/>
          <c:showVal val="0"/>
          <c:showCatName val="0"/>
          <c:showSerName val="0"/>
          <c:showPercent val="0"/>
          <c:showBubbleSize val="0"/>
        </c:dLbls>
        <c:smooth val="0"/>
        <c:axId val="267209055"/>
        <c:axId val="561244159"/>
      </c:lineChart>
      <c:catAx>
        <c:axId val="267209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561244159"/>
        <c:crosses val="autoZero"/>
        <c:auto val="1"/>
        <c:lblAlgn val="ctr"/>
        <c:lblOffset val="100"/>
        <c:noMultiLvlLbl val="0"/>
      </c:catAx>
      <c:valAx>
        <c:axId val="561244159"/>
        <c:scaling>
          <c:orientation val="minMax"/>
          <c:max val="25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baseline="0">
                    <a:effectLst/>
                  </a:rPr>
                  <a:t>Acres of Change in Uplands per</a:t>
                </a:r>
                <a:endParaRPr lang="en-US" sz="1000">
                  <a:effectLst/>
                </a:endParaRPr>
              </a:p>
              <a:p>
                <a:pPr>
                  <a:defRPr sz="1000" b="0" i="0" u="none" strike="noStrike" kern="1200" baseline="0">
                    <a:solidFill>
                      <a:schemeClr val="tx1">
                        <a:lumMod val="65000"/>
                        <a:lumOff val="35000"/>
                      </a:schemeClr>
                    </a:solidFill>
                    <a:latin typeface="+mn-lt"/>
                    <a:ea typeface="+mn-ea"/>
                    <a:cs typeface="+mn-cs"/>
                  </a:defRPr>
                </a:pPr>
                <a:r>
                  <a:rPr lang="en-US" sz="1000" b="0" i="0" baseline="0">
                    <a:effectLst/>
                  </a:rPr>
                  <a:t>1 acre of Change in Critical Areas</a:t>
                </a:r>
                <a:endParaRPr lang="en-US" sz="1000">
                  <a:effectLst/>
                </a:endParaRPr>
              </a:p>
            </c:rich>
          </c:tx>
          <c:layout>
            <c:manualLayout>
              <c:xMode val="edge"/>
              <c:yMode val="edge"/>
              <c:x val="1.3688547812911888E-2"/>
              <c:y val="0.15985849450828093"/>
            </c:manualLayout>
          </c:layout>
          <c:overlay val="0"/>
          <c:spPr>
            <a:noFill/>
            <a:ln>
              <a:noFill/>
            </a:ln>
            <a:effectLst/>
          </c:spPr>
        </c:title>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7209055"/>
        <c:crosses val="autoZero"/>
        <c:crossBetween val="between"/>
      </c:valAx>
      <c:spPr>
        <a:gradFill>
          <a:gsLst>
            <a:gs pos="30000">
              <a:schemeClr val="bg1">
                <a:alpha val="66000"/>
              </a:schemeClr>
            </a:gs>
            <a:gs pos="65000">
              <a:srgbClr val="FFFFFF"/>
            </a:gs>
            <a:gs pos="100000">
              <a:srgbClr val="92D050"/>
            </a:gs>
            <a:gs pos="0">
              <a:srgbClr val="FF6699">
                <a:alpha val="49000"/>
              </a:srgbClr>
            </a:gs>
          </a:gsLst>
          <a:lin ang="16200000" scaled="0"/>
        </a:gradFill>
        <a:ln>
          <a:noFill/>
        </a:ln>
        <a:effectLst/>
      </c:spPr>
    </c:plotArea>
    <c:legend>
      <c:legendPos val="b"/>
      <c:legendEntry>
        <c:idx val="1"/>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Entry>
      <c:layout>
        <c:manualLayout>
          <c:xMode val="edge"/>
          <c:yMode val="edge"/>
          <c:x val="7.9203743526619338E-2"/>
          <c:y val="0.81152583464960015"/>
          <c:w val="0.86407369899626651"/>
          <c:h val="0.1884741963879612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US" sz="1200">
                <a:solidFill>
                  <a:schemeClr val="tx1">
                    <a:lumMod val="95000"/>
                    <a:lumOff val="5000"/>
                  </a:schemeClr>
                </a:solidFill>
              </a:rPr>
              <a:t>Critical Areas with Trees (</a:t>
            </a:r>
            <a:r>
              <a:rPr lang="en-US" sz="1200" baseline="0">
                <a:solidFill>
                  <a:schemeClr val="tx1">
                    <a:lumMod val="95000"/>
                    <a:lumOff val="5000"/>
                  </a:schemeClr>
                </a:solidFill>
              </a:rPr>
              <a:t>2017) and Expected Critical Area Tree Loss in Next Decade based on Previous Decade's Tree Loss</a:t>
            </a:r>
            <a:endParaRPr lang="en-US" sz="1200">
              <a:solidFill>
                <a:schemeClr val="tx1">
                  <a:lumMod val="95000"/>
                  <a:lumOff val="5000"/>
                </a:schemeClr>
              </a:solidFill>
            </a:endParaRPr>
          </a:p>
        </c:rich>
      </c:tx>
      <c:layout>
        <c:manualLayout>
          <c:xMode val="edge"/>
          <c:yMode val="edge"/>
          <c:x val="0.14448819926443204"/>
          <c:y val="0"/>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9517576688762947E-2"/>
          <c:y val="0.22697750615043027"/>
          <c:w val="0.4618972387469063"/>
          <c:h val="0.7718544352569906"/>
        </c:manualLayout>
      </c:layout>
      <c:pieChart>
        <c:varyColors val="1"/>
        <c:ser>
          <c:idx val="0"/>
          <c:order val="0"/>
          <c:spPr>
            <a:solidFill>
              <a:srgbClr val="DEEFA7"/>
            </a:solidFill>
          </c:spPr>
          <c:dPt>
            <c:idx val="0"/>
            <c:bubble3D val="0"/>
            <c:spPr>
              <a:solidFill>
                <a:srgbClr val="DEEFA7"/>
              </a:solidFill>
              <a:ln>
                <a:noFill/>
              </a:ln>
              <a:effectLst/>
            </c:spPr>
            <c:extLst>
              <c:ext xmlns:c16="http://schemas.microsoft.com/office/drawing/2014/chart" uri="{C3380CC4-5D6E-409C-BE32-E72D297353CC}">
                <c16:uniqueId val="{00000001-2726-4BCE-B284-616A8F906133}"/>
              </c:ext>
            </c:extLst>
          </c:dPt>
          <c:dPt>
            <c:idx val="1"/>
            <c:bubble3D val="0"/>
            <c:spPr>
              <a:solidFill>
                <a:srgbClr val="008000"/>
              </a:solidFill>
              <a:ln>
                <a:noFill/>
              </a:ln>
              <a:effectLst/>
            </c:spPr>
            <c:extLst>
              <c:ext xmlns:c16="http://schemas.microsoft.com/office/drawing/2014/chart" uri="{C3380CC4-5D6E-409C-BE32-E72D297353CC}">
                <c16:uniqueId val="{00000007-3080-4AAC-88DC-64D41F392928}"/>
              </c:ext>
            </c:extLst>
          </c:dPt>
          <c:dPt>
            <c:idx val="2"/>
            <c:bubble3D val="0"/>
            <c:spPr>
              <a:solidFill>
                <a:srgbClr val="FF0000"/>
              </a:solidFill>
              <a:ln>
                <a:noFill/>
              </a:ln>
              <a:effectLst/>
            </c:spPr>
            <c:extLst>
              <c:ext xmlns:c16="http://schemas.microsoft.com/office/drawing/2014/chart" uri="{C3380CC4-5D6E-409C-BE32-E72D297353CC}">
                <c16:uniqueId val="{00000005-2726-4BCE-B284-616A8F906133}"/>
              </c:ext>
            </c:extLst>
          </c:dPt>
          <c:dLbls>
            <c:dLbl>
              <c:idx val="1"/>
              <c:layout>
                <c:manualLayout>
                  <c:x val="9.8914814763277834E-2"/>
                  <c:y val="-3.5605568824855813E-2"/>
                </c:manualLayout>
              </c:layout>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080-4AAC-88DC-64D41F392928}"/>
                </c:ext>
              </c:extLst>
            </c:dLbl>
            <c:dLbl>
              <c:idx val="2"/>
              <c:layout>
                <c:manualLayout>
                  <c:x val="-3.3493936082504401E-2"/>
                  <c:y val="-1.0397615038969724E-2"/>
                </c:manualLayout>
              </c:layout>
              <c:numFmt formatCode="0.00%" sourceLinked="0"/>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726-4BCE-B284-616A8F906133}"/>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'Detailed Statistics'!$A$18:$A$21</c15:sqref>
                  </c15:fullRef>
                </c:ext>
              </c:extLst>
              <c:f>('Detailed Statistics'!$A$18:$A$19,'Detailed Statistics'!$A$21)</c:f>
              <c:strCache>
                <c:ptCount val="3"/>
                <c:pt idx="0">
                  <c:v>Critical Areas lacking canopy cover (2017)</c:v>
                </c:pt>
                <c:pt idx="1">
                  <c:v>Critical areas with canopy cover (2017)</c:v>
                </c:pt>
                <c:pt idx="2">
                  <c:v>Critical Area trees expected to be lost in the next decade based on most recent decade's trend</c:v>
                </c:pt>
              </c:strCache>
            </c:strRef>
          </c:cat>
          <c:val>
            <c:numRef>
              <c:extLst>
                <c:ext xmlns:c15="http://schemas.microsoft.com/office/drawing/2012/chart" uri="{02D57815-91ED-43cb-92C2-25804820EDAC}">
                  <c15:fullRef>
                    <c15:sqref>'Detailed Statistics'!$D$18:$D$21</c15:sqref>
                  </c15:fullRef>
                </c:ext>
              </c:extLst>
              <c:f>('Detailed Statistics'!$D$18:$D$19,'Detailed Statistics'!$D$21)</c:f>
              <c:numCache>
                <c:formatCode>0%</c:formatCode>
                <c:ptCount val="3"/>
                <c:pt idx="0">
                  <c:v>0</c:v>
                </c:pt>
                <c:pt idx="1">
                  <c:v>0</c:v>
                </c:pt>
                <c:pt idx="2" formatCode="0.0000%">
                  <c:v>0</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6-2726-4BCE-B284-616A8F906133}"/>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6180436841310688"/>
          <c:y val="0.48466360002662878"/>
          <c:w val="0.42657540262873367"/>
          <c:h val="0.4910924238166678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oddHeader>&amp;LCity of Cascade&amp;RCritical Area Ordinance Effectiveness Indicators</c:oddHeader>
    </c:headerFooter>
    <c:pageMargins b="0.75" l="0.7" r="0.7" t="0.75" header="0.3" footer="0.3"/>
    <c:pageSetup orientation="portrait"/>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a:t>Critical Areas with Trees (</a:t>
            </a:r>
            <a:r>
              <a:rPr lang="en-US" sz="1400" baseline="0"/>
              <a:t>2017) and Expected Critical Area Tree Loss in Next Decade based on Previous Deacade's Tree Loss</a:t>
            </a:r>
            <a:endParaRPr lang="en-US"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921451933892879"/>
          <c:y val="0.23227155228894422"/>
          <c:w val="0.35929947218136193"/>
          <c:h val="0.49464828999249527"/>
        </c:manualLayout>
      </c:layout>
      <c:pieChart>
        <c:varyColors val="1"/>
        <c:ser>
          <c:idx val="0"/>
          <c:order val="0"/>
          <c:dPt>
            <c:idx val="0"/>
            <c:bubble3D val="0"/>
            <c:spPr>
              <a:solidFill>
                <a:schemeClr val="accent3">
                  <a:lumMod val="60000"/>
                  <a:lumOff val="40000"/>
                </a:schemeClr>
              </a:solidFill>
              <a:ln>
                <a:noFill/>
              </a:ln>
              <a:effectLst/>
            </c:spPr>
            <c:extLst>
              <c:ext xmlns:c16="http://schemas.microsoft.com/office/drawing/2014/chart" uri="{C3380CC4-5D6E-409C-BE32-E72D297353CC}">
                <c16:uniqueId val="{00000005-E9B6-4575-B8DF-811C2957E6C3}"/>
              </c:ext>
            </c:extLst>
          </c:dPt>
          <c:dPt>
            <c:idx val="1"/>
            <c:bubble3D val="0"/>
            <c:spPr>
              <a:solidFill>
                <a:srgbClr val="008000"/>
              </a:solidFill>
              <a:ln>
                <a:noFill/>
              </a:ln>
              <a:effectLst/>
            </c:spPr>
            <c:extLst>
              <c:ext xmlns:c16="http://schemas.microsoft.com/office/drawing/2014/chart" uri="{C3380CC4-5D6E-409C-BE32-E72D297353CC}">
                <c16:uniqueId val="{00000007-5512-4F54-8B4B-D979B316565E}"/>
              </c:ext>
            </c:extLst>
          </c:dPt>
          <c:dPt>
            <c:idx val="2"/>
            <c:bubble3D val="0"/>
            <c:spPr>
              <a:solidFill>
                <a:srgbClr val="FF0000"/>
              </a:solidFill>
              <a:ln>
                <a:noFill/>
              </a:ln>
              <a:effectLst/>
            </c:spPr>
            <c:extLst>
              <c:ext xmlns:c16="http://schemas.microsoft.com/office/drawing/2014/chart" uri="{C3380CC4-5D6E-409C-BE32-E72D297353CC}">
                <c16:uniqueId val="{00000005-8912-4F71-991A-B67C9AAF6D7A}"/>
              </c:ext>
            </c:extLst>
          </c:dPt>
          <c:dLbls>
            <c:dLbl>
              <c:idx val="1"/>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7-5512-4F54-8B4B-D979B316565E}"/>
                </c:ext>
              </c:extLst>
            </c:dLbl>
            <c:dLbl>
              <c:idx val="2"/>
              <c:numFmt formatCode="0.00%" sourceLinked="0"/>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5-8912-4F71-991A-B67C9AAF6D7A}"/>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'Detailed Statistics'!$A$18:$A$21</c15:sqref>
                  </c15:fullRef>
                </c:ext>
              </c:extLst>
              <c:f>('Detailed Statistics'!$A$18,'Detailed Statistics'!$A$20:$A$21)</c:f>
              <c:strCache>
                <c:ptCount val="3"/>
                <c:pt idx="0">
                  <c:v>Critical Areas lacking canopy cover (2017)</c:v>
                </c:pt>
                <c:pt idx="1">
                  <c:v>Critical Areas with canopy cover (ac) expected to persist for the next decade</c:v>
                </c:pt>
                <c:pt idx="2">
                  <c:v>Critical Area trees expected to be lost in the next decade based on most recent decade's trend</c:v>
                </c:pt>
              </c:strCache>
            </c:strRef>
          </c:cat>
          <c:val>
            <c:numRef>
              <c:extLst>
                <c:ext xmlns:c15="http://schemas.microsoft.com/office/drawing/2012/chart" uri="{02D57815-91ED-43cb-92C2-25804820EDAC}">
                  <c15:fullRef>
                    <c15:sqref>'Detailed Statistics'!$D$18:$D$21</c15:sqref>
                  </c15:fullRef>
                </c:ext>
              </c:extLst>
              <c:f>('Detailed Statistics'!$D$18,'Detailed Statistics'!$D$20:$D$21)</c:f>
              <c:numCache>
                <c:formatCode>0%</c:formatCode>
                <c:ptCount val="3"/>
                <c:pt idx="0">
                  <c:v>0</c:v>
                </c:pt>
                <c:pt idx="1">
                  <c:v>0</c:v>
                </c:pt>
                <c:pt idx="2" formatCode="0.0000%">
                  <c:v>0</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2-E9B6-4575-B8DF-811C2957E6C3}"/>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1.3504542701393098E-2"/>
          <c:y val="0.74472107401098309"/>
          <c:w val="0.98178195033313143"/>
          <c:h val="0.23712461434000023"/>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Annual Rates of Canopy Loss and Total Change Within Critical Areas,</a:t>
            </a:r>
            <a:r>
              <a:rPr lang="en-US" sz="1200" baseline="0"/>
              <a:t> 2006-2017</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672793190407055"/>
          <c:y val="0.11780023083801344"/>
          <c:w val="0.86716526279774742"/>
          <c:h val="0.7195417379144986"/>
        </c:manualLayout>
      </c:layout>
      <c:lineChart>
        <c:grouping val="standard"/>
        <c:varyColors val="0"/>
        <c:ser>
          <c:idx val="1"/>
          <c:order val="0"/>
          <c:tx>
            <c:strRef>
              <c:f>'Detailed Statistics'!$A$34</c:f>
              <c:strCache>
                <c:ptCount val="1"/>
                <c:pt idx="0">
                  <c:v>Annualized Acres of Total Change within Critical Areas </c:v>
                </c:pt>
              </c:strCache>
            </c:strRef>
          </c:tx>
          <c:spPr>
            <a:ln w="28575" cap="rnd">
              <a:solidFill>
                <a:schemeClr val="accent2"/>
              </a:solidFill>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Statistics'!$C$34:$G$34</c:f>
              <c:numCache>
                <c:formatCode>_(* #,##0.00_);_(* \(#,##0.00\);_(* "-"??_);_(@_)</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D4EF-4727-89E1-173377C67254}"/>
            </c:ext>
          </c:extLst>
        </c:ser>
        <c:ser>
          <c:idx val="0"/>
          <c:order val="1"/>
          <c:tx>
            <c:strRef>
              <c:f>'Detailed Statistics'!$A$27</c:f>
              <c:strCache>
                <c:ptCount val="1"/>
                <c:pt idx="0">
                  <c:v>Annualized Acres of Canopy Loss within Critical Areas </c:v>
                </c:pt>
              </c:strCache>
            </c:strRef>
          </c:tx>
          <c:spPr>
            <a:ln w="28575" cap="rnd">
              <a:solidFill>
                <a:srgbClr val="008000"/>
              </a:solidFill>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Statistics'!$C$27:$G$27</c:f>
              <c:numCache>
                <c:formatCode>_(* #,##0.00_);_(* \(#,##0.00\);_(* "-"??_);_(@_)</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4EF-4727-89E1-173377C67254}"/>
            </c:ext>
          </c:extLst>
        </c:ser>
        <c:dLbls>
          <c:showLegendKey val="0"/>
          <c:showVal val="0"/>
          <c:showCatName val="0"/>
          <c:showSerName val="0"/>
          <c:showPercent val="0"/>
          <c:showBubbleSize val="0"/>
        </c:dLbls>
        <c:smooth val="0"/>
        <c:axId val="427316911"/>
        <c:axId val="488718127"/>
      </c:lineChart>
      <c:catAx>
        <c:axId val="4273169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718127"/>
        <c:crosses val="autoZero"/>
        <c:auto val="1"/>
        <c:lblAlgn val="ctr"/>
        <c:lblOffset val="100"/>
        <c:noMultiLvlLbl val="0"/>
      </c:catAx>
      <c:valAx>
        <c:axId val="4887181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baseline="0">
                    <a:effectLst/>
                  </a:rPr>
                  <a:t>Acres of Change/Year</a:t>
                </a:r>
                <a:endParaRPr lang="en-US" sz="1000">
                  <a:effectLst/>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0_);_(* \(#,##0.0\);_(*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73169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Annual Rates of Canopy Loss and Total Change Within Critical Areas,</a:t>
            </a:r>
            <a:r>
              <a:rPr lang="en-US" sz="1200" baseline="0"/>
              <a:t> 2006-2017</a:t>
            </a:r>
            <a:endParaRPr lang="en-US" sz="12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259226622045707"/>
          <c:y val="0.14149533179224308"/>
          <c:w val="0.86130092940988334"/>
          <c:h val="0.65349779745196113"/>
        </c:manualLayout>
      </c:layout>
      <c:lineChart>
        <c:grouping val="standard"/>
        <c:varyColors val="0"/>
        <c:ser>
          <c:idx val="1"/>
          <c:order val="0"/>
          <c:tx>
            <c:strRef>
              <c:f>'Detailed Statistics'!$A$35</c:f>
              <c:strCache>
                <c:ptCount val="1"/>
                <c:pt idx="0">
                  <c:v>0 Total Change within Critical Areas</c:v>
                </c:pt>
              </c:strCache>
            </c:strRef>
          </c:tx>
          <c:spPr>
            <a:ln w="28575" cap="rnd">
              <a:solidFill>
                <a:srgbClr val="7030A0"/>
              </a:solidFill>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Statistics'!$C$35:$G$35</c:f>
              <c:numCache>
                <c:formatCode>_(* #,##0.00_);_(* \(#,##0.00\);_(* "-"??_);_(@_)</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6055-463B-BD2B-2862C4F87178}"/>
            </c:ext>
          </c:extLst>
        </c:ser>
        <c:ser>
          <c:idx val="2"/>
          <c:order val="1"/>
          <c:tx>
            <c:strRef>
              <c:f>'Detailed Statistics'!$A$36</c:f>
              <c:strCache>
                <c:ptCount val="1"/>
                <c:pt idx="0">
                  <c:v>Urban Soundwide Ave Total Change within Critical Areas CAO Min</c:v>
                </c:pt>
              </c:strCache>
            </c:strRef>
          </c:tx>
          <c:spPr>
            <a:ln w="3175" cap="rnd">
              <a:solidFill>
                <a:schemeClr val="bg1">
                  <a:lumMod val="65000"/>
                </a:schemeClr>
              </a:solidFill>
              <a:prstDash val="sysDot"/>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Statistics'!$C$36:$G$36</c:f>
              <c:numCache>
                <c:formatCode>_(* #,##0.00_);_(* \(#,##0.00\);_(* "-"??_);_(@_)</c:formatCode>
                <c:ptCount val="5"/>
                <c:pt idx="0">
                  <c:v>0.46427676778725147</c:v>
                </c:pt>
                <c:pt idx="1">
                  <c:v>0.58792195404265957</c:v>
                </c:pt>
                <c:pt idx="2">
                  <c:v>0.45634327486407328</c:v>
                </c:pt>
                <c:pt idx="3">
                  <c:v>0.57363645059377644</c:v>
                </c:pt>
                <c:pt idx="4">
                  <c:v>0.62122351731400716</c:v>
                </c:pt>
              </c:numCache>
            </c:numRef>
          </c:val>
          <c:smooth val="0"/>
          <c:extLst>
            <c:ext xmlns:c16="http://schemas.microsoft.com/office/drawing/2014/chart" uri="{C3380CC4-5D6E-409C-BE32-E72D297353CC}">
              <c16:uniqueId val="{00000001-EF4E-44B7-87F6-89C652F1D105}"/>
            </c:ext>
          </c:extLst>
        </c:ser>
        <c:ser>
          <c:idx val="0"/>
          <c:order val="2"/>
          <c:tx>
            <c:strRef>
              <c:f>'Detailed Statistics'!$A$37</c:f>
              <c:strCache>
                <c:ptCount val="1"/>
                <c:pt idx="0">
                  <c:v>Urban Soundwide Ave Total Change within Critical Areas CAO Max</c:v>
                </c:pt>
              </c:strCache>
            </c:strRef>
          </c:tx>
          <c:spPr>
            <a:ln w="9525" cap="rnd">
              <a:solidFill>
                <a:schemeClr val="bg1">
                  <a:lumMod val="65000"/>
                </a:schemeClr>
              </a:solidFill>
              <a:prstDash val="sysDash"/>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Statistics'!$C$37:$G$37</c:f>
              <c:numCache>
                <c:formatCode>_(* #,##0.00_);_(* \(#,##0.00\);_(* "-"??_);_(@_)</c:formatCode>
                <c:ptCount val="5"/>
                <c:pt idx="0">
                  <c:v>1.3254998053647091</c:v>
                </c:pt>
                <c:pt idx="1">
                  <c:v>1.1841770118406005</c:v>
                </c:pt>
                <c:pt idx="2">
                  <c:v>1.046708851292983</c:v>
                </c:pt>
                <c:pt idx="3">
                  <c:v>1.7526455036841351</c:v>
                </c:pt>
                <c:pt idx="4">
                  <c:v>1.4838496954522467</c:v>
                </c:pt>
              </c:numCache>
            </c:numRef>
          </c:val>
          <c:smooth val="0"/>
          <c:extLst>
            <c:ext xmlns:c16="http://schemas.microsoft.com/office/drawing/2014/chart" uri="{C3380CC4-5D6E-409C-BE32-E72D297353CC}">
              <c16:uniqueId val="{00000001-722B-49F8-ACC7-159D137CFE5D}"/>
            </c:ext>
          </c:extLst>
        </c:ser>
        <c:ser>
          <c:idx val="3"/>
          <c:order val="3"/>
          <c:tx>
            <c:strRef>
              <c:f>'Detailed Statistics'!$A$38</c:f>
              <c:strCache>
                <c:ptCount val="1"/>
                <c:pt idx="0">
                  <c:v>Urban Soundwide Ave Total Change within Critical Areas SPTH</c:v>
                </c:pt>
              </c:strCache>
            </c:strRef>
          </c:tx>
          <c:spPr>
            <a:ln w="9525" cap="rnd">
              <a:solidFill>
                <a:schemeClr val="bg1">
                  <a:lumMod val="50000"/>
                </a:schemeClr>
              </a:solidFill>
              <a:prstDash val="sysDash"/>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Statistics'!$C$38:$G$38</c:f>
              <c:numCache>
                <c:formatCode>_(* #,##0.00_);_(* \(#,##0.00\);_(* "-"??_);_(@_)</c:formatCode>
                <c:ptCount val="5"/>
                <c:pt idx="0">
                  <c:v>2.2083576923452397</c:v>
                </c:pt>
                <c:pt idx="1">
                  <c:v>1.8345371838181483</c:v>
                </c:pt>
                <c:pt idx="2">
                  <c:v>1.6594820087038882</c:v>
                </c:pt>
                <c:pt idx="3">
                  <c:v>2.3802119996904083</c:v>
                </c:pt>
                <c:pt idx="4">
                  <c:v>2.1210683152764891</c:v>
                </c:pt>
              </c:numCache>
            </c:numRef>
          </c:val>
          <c:smooth val="0"/>
          <c:extLst>
            <c:ext xmlns:c16="http://schemas.microsoft.com/office/drawing/2014/chart" uri="{C3380CC4-5D6E-409C-BE32-E72D297353CC}">
              <c16:uniqueId val="{00000002-722B-49F8-ACC7-159D137CFE5D}"/>
            </c:ext>
          </c:extLst>
        </c:ser>
        <c:dLbls>
          <c:showLegendKey val="0"/>
          <c:showVal val="0"/>
          <c:showCatName val="0"/>
          <c:showSerName val="0"/>
          <c:showPercent val="0"/>
          <c:showBubbleSize val="0"/>
        </c:dLbls>
        <c:smooth val="0"/>
        <c:axId val="427316911"/>
        <c:axId val="488718127"/>
      </c:lineChart>
      <c:catAx>
        <c:axId val="4273169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718127"/>
        <c:crosses val="autoZero"/>
        <c:auto val="1"/>
        <c:lblAlgn val="ctr"/>
        <c:lblOffset val="100"/>
        <c:noMultiLvlLbl val="0"/>
      </c:catAx>
      <c:valAx>
        <c:axId val="488718127"/>
        <c:scaling>
          <c:orientation val="minMax"/>
          <c:max val="3"/>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Acres of Change/Year/</a:t>
                </a:r>
              </a:p>
              <a:p>
                <a:pPr>
                  <a:defRPr/>
                </a:pPr>
                <a:r>
                  <a:rPr lang="en-US"/>
                  <a:t>1,000</a:t>
                </a:r>
                <a:r>
                  <a:rPr lang="en-US" baseline="0"/>
                  <a:t> acres of Critical Area</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00_);_(* \(#,##0.00\);_(*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7316911"/>
        <c:crosses val="autoZero"/>
        <c:crossBetween val="between"/>
      </c:valAx>
      <c:spPr>
        <a:noFill/>
        <a:ln>
          <a:noFill/>
        </a:ln>
        <a:effectLst/>
      </c:spPr>
    </c:plotArea>
    <c:legend>
      <c:legendPos val="b"/>
      <c:layout>
        <c:manualLayout>
          <c:xMode val="edge"/>
          <c:yMode val="edge"/>
          <c:x val="6.7392276089765973E-2"/>
          <c:y val="0.8513249110072777"/>
          <c:w val="0.86626867371822647"/>
          <c:h val="0.1309800743318281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aseline="0"/>
              <a:t>Amount of Change in Critical Areas and Outside of Critical Areas, </a:t>
            </a:r>
          </a:p>
          <a:p>
            <a:pPr>
              <a:defRPr sz="1400" b="0" i="0" u="none" strike="noStrike" kern="1200" spc="0" baseline="0">
                <a:solidFill>
                  <a:schemeClr val="tx1">
                    <a:lumMod val="65000"/>
                    <a:lumOff val="35000"/>
                  </a:schemeClr>
                </a:solidFill>
                <a:latin typeface="+mn-lt"/>
                <a:ea typeface="+mn-ea"/>
                <a:cs typeface="+mn-cs"/>
              </a:defRPr>
            </a:pPr>
            <a:r>
              <a:rPr lang="en-US" baseline="0"/>
              <a:t>Puget Sound, Urban Areas, 2006-2017</a:t>
            </a:r>
            <a:endParaRPr lang="en-US"/>
          </a:p>
        </c:rich>
      </c:tx>
      <c:layout>
        <c:manualLayout>
          <c:xMode val="edge"/>
          <c:yMode val="edge"/>
          <c:x val="0.13191196069155722"/>
          <c:y val="5.0415182925338212E-2"/>
        </c:manualLayout>
      </c:layout>
      <c:overlay val="0"/>
      <c:spPr>
        <a:noFill/>
        <a:ln>
          <a:noFill/>
        </a:ln>
        <a:effectLst/>
      </c:spPr>
    </c:title>
    <c:autoTitleDeleted val="0"/>
    <c:plotArea>
      <c:layout>
        <c:manualLayout>
          <c:layoutTarget val="inner"/>
          <c:xMode val="edge"/>
          <c:yMode val="edge"/>
          <c:x val="0.1450343365355749"/>
          <c:y val="0.16512057548860773"/>
          <c:w val="0.81144439996886708"/>
          <c:h val="0.6183643998017373"/>
        </c:manualLayout>
      </c:layout>
      <c:scatterChart>
        <c:scatterStyle val="lineMarker"/>
        <c:varyColors val="1"/>
        <c:ser>
          <c:idx val="0"/>
          <c:order val="0"/>
          <c:tx>
            <c:strRef>
              <c:f>'Detailed Statistics'!$C$24:$H$24</c:f>
              <c:strCache>
                <c:ptCount val="6"/>
                <c:pt idx="0">
                  <c:v>2006-2009</c:v>
                </c:pt>
                <c:pt idx="1">
                  <c:v>2009-2011</c:v>
                </c:pt>
                <c:pt idx="2">
                  <c:v>2011-2013</c:v>
                </c:pt>
                <c:pt idx="3">
                  <c:v>2013-2015</c:v>
                </c:pt>
                <c:pt idx="4">
                  <c:v>2015-2017</c:v>
                </c:pt>
                <c:pt idx="5">
                  <c:v>2006-2017</c:v>
                </c:pt>
              </c:strCache>
            </c:strRef>
          </c:tx>
          <c:spPr>
            <a:ln w="25400">
              <a:noFill/>
            </a:ln>
          </c:spPr>
          <c:marker>
            <c:symbol val="circle"/>
            <c:size val="5"/>
            <c:spPr>
              <a:solidFill>
                <a:schemeClr val="accent1"/>
              </a:solidFill>
              <a:ln>
                <a:solidFill>
                  <a:schemeClr val="accent1"/>
                </a:solidFill>
              </a:ln>
            </c:spPr>
          </c:marker>
          <c:dPt>
            <c:idx val="0"/>
            <c:marker>
              <c:spPr>
                <a:solidFill>
                  <a:schemeClr val="accent1"/>
                </a:solidFill>
                <a:ln w="9525">
                  <a:solidFill>
                    <a:schemeClr val="accent1"/>
                  </a:solidFill>
                </a:ln>
                <a:effectLst/>
              </c:spPr>
            </c:marker>
            <c:bubble3D val="0"/>
            <c:spPr>
              <a:ln w="25400" cap="rnd">
                <a:noFill/>
                <a:round/>
              </a:ln>
              <a:effectLst/>
            </c:spPr>
            <c:extLst>
              <c:ext xmlns:c16="http://schemas.microsoft.com/office/drawing/2014/chart" uri="{C3380CC4-5D6E-409C-BE32-E72D297353CC}">
                <c16:uniqueId val="{00000001-3B4C-49F9-BE83-35DAA053B4EE}"/>
              </c:ext>
            </c:extLst>
          </c:dPt>
          <c:dPt>
            <c:idx val="1"/>
            <c:marker>
              <c:spPr>
                <a:solidFill>
                  <a:schemeClr val="accent1"/>
                </a:solidFill>
                <a:ln w="9525">
                  <a:solidFill>
                    <a:schemeClr val="accent1"/>
                  </a:solidFill>
                </a:ln>
                <a:effectLst/>
              </c:spPr>
            </c:marker>
            <c:bubble3D val="0"/>
            <c:spPr>
              <a:ln w="25400" cap="rnd">
                <a:noFill/>
                <a:round/>
              </a:ln>
              <a:effectLst/>
            </c:spPr>
            <c:extLst>
              <c:ext xmlns:c16="http://schemas.microsoft.com/office/drawing/2014/chart" uri="{C3380CC4-5D6E-409C-BE32-E72D297353CC}">
                <c16:uniqueId val="{00000003-3B4C-49F9-BE83-35DAA053B4EE}"/>
              </c:ext>
            </c:extLst>
          </c:dPt>
          <c:dPt>
            <c:idx val="2"/>
            <c:marker>
              <c:spPr>
                <a:solidFill>
                  <a:schemeClr val="accent1"/>
                </a:solidFill>
                <a:ln w="9525">
                  <a:solidFill>
                    <a:schemeClr val="accent1"/>
                  </a:solidFill>
                </a:ln>
                <a:effectLst/>
              </c:spPr>
            </c:marker>
            <c:bubble3D val="0"/>
            <c:spPr>
              <a:ln w="25400" cap="rnd">
                <a:noFill/>
                <a:round/>
              </a:ln>
              <a:effectLst/>
            </c:spPr>
            <c:extLst>
              <c:ext xmlns:c16="http://schemas.microsoft.com/office/drawing/2014/chart" uri="{C3380CC4-5D6E-409C-BE32-E72D297353CC}">
                <c16:uniqueId val="{00000005-3B4C-49F9-BE83-35DAA053B4EE}"/>
              </c:ext>
            </c:extLst>
          </c:dPt>
          <c:dPt>
            <c:idx val="3"/>
            <c:marker>
              <c:spPr>
                <a:solidFill>
                  <a:schemeClr val="accent1"/>
                </a:solidFill>
                <a:ln w="9525">
                  <a:solidFill>
                    <a:schemeClr val="accent1"/>
                  </a:solidFill>
                </a:ln>
                <a:effectLst/>
              </c:spPr>
            </c:marker>
            <c:bubble3D val="0"/>
            <c:spPr>
              <a:ln w="25400" cap="rnd">
                <a:noFill/>
                <a:round/>
              </a:ln>
              <a:effectLst/>
            </c:spPr>
            <c:extLst>
              <c:ext xmlns:c16="http://schemas.microsoft.com/office/drawing/2014/chart" uri="{C3380CC4-5D6E-409C-BE32-E72D297353CC}">
                <c16:uniqueId val="{00000007-3B4C-49F9-BE83-35DAA053B4EE}"/>
              </c:ext>
            </c:extLst>
          </c:dPt>
          <c:dPt>
            <c:idx val="4"/>
            <c:marker>
              <c:spPr>
                <a:solidFill>
                  <a:schemeClr val="accent1"/>
                </a:solidFill>
                <a:ln w="9525">
                  <a:solidFill>
                    <a:schemeClr val="accent1"/>
                  </a:solidFill>
                </a:ln>
                <a:effectLst/>
              </c:spPr>
            </c:marker>
            <c:bubble3D val="0"/>
            <c:spPr>
              <a:ln w="25400" cap="rnd">
                <a:noFill/>
                <a:round/>
              </a:ln>
              <a:effectLst/>
            </c:spPr>
            <c:extLst>
              <c:ext xmlns:c16="http://schemas.microsoft.com/office/drawing/2014/chart" uri="{C3380CC4-5D6E-409C-BE32-E72D297353CC}">
                <c16:uniqueId val="{00000009-3B4C-49F9-BE83-35DAA053B4EE}"/>
              </c:ext>
            </c:extLst>
          </c:dPt>
          <c:dPt>
            <c:idx val="5"/>
            <c:marker>
              <c:symbol val="diamond"/>
              <c:size val="12"/>
              <c:spPr>
                <a:solidFill>
                  <a:schemeClr val="accent1"/>
                </a:solidFill>
                <a:ln w="50800">
                  <a:solidFill>
                    <a:schemeClr val="accent1"/>
                  </a:solidFill>
                </a:ln>
                <a:effectLst/>
              </c:spPr>
            </c:marker>
            <c:bubble3D val="0"/>
            <c:spPr>
              <a:ln w="25400" cap="rnd">
                <a:noFill/>
                <a:round/>
              </a:ln>
              <a:effectLst/>
            </c:spPr>
            <c:extLst>
              <c:ext xmlns:c16="http://schemas.microsoft.com/office/drawing/2014/chart" uri="{C3380CC4-5D6E-409C-BE32-E72D297353CC}">
                <c16:uniqueId val="{0000000B-3B4C-49F9-BE83-35DAA053B4EE}"/>
              </c:ext>
            </c:extLst>
          </c:dPt>
          <c:dLbls>
            <c:dLbl>
              <c:idx val="0"/>
              <c:layout>
                <c:manualLayout>
                  <c:x val="-8.5658919085786031E-2"/>
                  <c:y val="3.0249107353605077E-3"/>
                </c:manualLayout>
              </c:layout>
              <c:tx>
                <c:rich>
                  <a:bodyPr/>
                  <a:lstStyle/>
                  <a:p>
                    <a:fld id="{6A654EE1-2902-4AAF-9821-2C72EF9B949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3B4C-49F9-BE83-35DAA053B4EE}"/>
                </c:ext>
              </c:extLst>
            </c:dLbl>
            <c:dLbl>
              <c:idx val="1"/>
              <c:layout>
                <c:manualLayout>
                  <c:x val="-4.1731268272562426E-2"/>
                  <c:y val="2.4199285882884506E-2"/>
                </c:manualLayout>
              </c:layout>
              <c:tx>
                <c:rich>
                  <a:bodyPr/>
                  <a:lstStyle/>
                  <a:p>
                    <a:fld id="{095CD19A-7C5A-4C6B-9DC8-CE0F5617C9B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3B4C-49F9-BE83-35DAA053B4EE}"/>
                </c:ext>
              </c:extLst>
            </c:dLbl>
            <c:dLbl>
              <c:idx val="2"/>
              <c:layout>
                <c:manualLayout>
                  <c:x val="-8.3462536545124852E-2"/>
                  <c:y val="2.4199285882884506E-2"/>
                </c:manualLayout>
              </c:layout>
              <c:tx>
                <c:rich>
                  <a:bodyPr/>
                  <a:lstStyle/>
                  <a:p>
                    <a:fld id="{07FEEEB3-130C-4F87-A737-1445C32C972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3B4C-49F9-BE83-35DAA053B4EE}"/>
                </c:ext>
              </c:extLst>
            </c:dLbl>
            <c:dLbl>
              <c:idx val="3"/>
              <c:layout>
                <c:manualLayout>
                  <c:x val="-3.0017226325274773E-2"/>
                  <c:y val="-3.0249109755202962E-2"/>
                </c:manualLayout>
              </c:layout>
              <c:tx>
                <c:rich>
                  <a:bodyPr/>
                  <a:lstStyle/>
                  <a:p>
                    <a:fld id="{7E9E8947-67BD-4A6A-B542-1D791394BE6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3B4C-49F9-BE83-35DAA053B4EE}"/>
                </c:ext>
              </c:extLst>
            </c:dLbl>
            <c:dLbl>
              <c:idx val="4"/>
              <c:layout>
                <c:manualLayout>
                  <c:x val="2.9285098853926504E-3"/>
                  <c:y val="1.1091340243574332E-2"/>
                </c:manualLayout>
              </c:layout>
              <c:tx>
                <c:rich>
                  <a:bodyPr/>
                  <a:lstStyle/>
                  <a:p>
                    <a:fld id="{55092C3E-E3F6-4A4B-A3E9-BFF8C071BAF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3B4C-49F9-BE83-35DAA053B4EE}"/>
                </c:ext>
              </c:extLst>
            </c:dLbl>
            <c:dLbl>
              <c:idx val="5"/>
              <c:layout>
                <c:manualLayout>
                  <c:x val="-1.6106619233142177E-16"/>
                  <c:y val="1.5124553676802818E-2"/>
                </c:manualLayout>
              </c:layout>
              <c:tx>
                <c:rich>
                  <a:bodyPr wrap="square" lIns="38100" tIns="19050" rIns="38100" bIns="19050" anchor="ctr">
                    <a:spAutoFit/>
                  </a:bodyPr>
                  <a:lstStyle/>
                  <a:p>
                    <a:pPr>
                      <a:defRPr b="1"/>
                    </a:pPr>
                    <a:fld id="{95483188-6741-44E2-BA04-26C0B39952FF}" type="CELLRANGE">
                      <a:rPr lang="en-US"/>
                      <a:pPr>
                        <a:defRPr b="1"/>
                      </a:pPr>
                      <a:t>[CELLRANGE]</a:t>
                    </a:fld>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3B4C-49F9-BE83-35DAA053B4EE}"/>
                </c:ext>
              </c:extLst>
            </c:dLbl>
            <c:spPr>
              <a:noFill/>
              <a:ln>
                <a:noFill/>
              </a:ln>
              <a:effectLst/>
            </c:sp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xVal>
            <c:numRef>
              <c:f>'Detailed Statistics'!$C$35:$H$35</c:f>
              <c:numCache>
                <c:formatCode>_(* #,##0.00_);_(* \(#,##0.00\);_(* "-"??_);_(@_)</c:formatCode>
                <c:ptCount val="6"/>
                <c:pt idx="0">
                  <c:v>0</c:v>
                </c:pt>
                <c:pt idx="1">
                  <c:v>0</c:v>
                </c:pt>
                <c:pt idx="2">
                  <c:v>0</c:v>
                </c:pt>
                <c:pt idx="3">
                  <c:v>0</c:v>
                </c:pt>
                <c:pt idx="4">
                  <c:v>0</c:v>
                </c:pt>
                <c:pt idx="5">
                  <c:v>0</c:v>
                </c:pt>
              </c:numCache>
            </c:numRef>
          </c:xVal>
          <c:yVal>
            <c:numRef>
              <c:f>'Detailed Statistics'!$C$41:$H$41</c:f>
              <c:numCache>
                <c:formatCode>_(* #,##0.00_);_(* \(#,##0.00\);_(* "-"??_);_(@_)</c:formatCode>
                <c:ptCount val="6"/>
                <c:pt idx="0">
                  <c:v>0</c:v>
                </c:pt>
                <c:pt idx="1">
                  <c:v>0</c:v>
                </c:pt>
                <c:pt idx="2">
                  <c:v>0</c:v>
                </c:pt>
                <c:pt idx="3">
                  <c:v>0</c:v>
                </c:pt>
                <c:pt idx="4">
                  <c:v>0</c:v>
                </c:pt>
                <c:pt idx="5">
                  <c:v>0</c:v>
                </c:pt>
              </c:numCache>
            </c:numRef>
          </c:yVal>
          <c:smooth val="0"/>
          <c:extLst>
            <c:ext xmlns:c15="http://schemas.microsoft.com/office/drawing/2012/chart" uri="{02D57815-91ED-43cb-92C2-25804820EDAC}">
              <c15:datalabelsRange>
                <c15:f>'Detailed Statistics'!$C$23:$H$23</c15:f>
                <c15:dlblRangeCache>
                  <c:ptCount val="6"/>
                  <c:pt idx="0">
                    <c:v>2006</c:v>
                  </c:pt>
                  <c:pt idx="1">
                    <c:v>2009</c:v>
                  </c:pt>
                  <c:pt idx="2">
                    <c:v>2011</c:v>
                  </c:pt>
                  <c:pt idx="3">
                    <c:v>2013</c:v>
                  </c:pt>
                  <c:pt idx="4">
                    <c:v>2015</c:v>
                  </c:pt>
                  <c:pt idx="5">
                    <c:v>2006-2017</c:v>
                  </c:pt>
                </c15:dlblRangeCache>
              </c15:datalabelsRange>
            </c:ext>
            <c:ext xmlns:c16="http://schemas.microsoft.com/office/drawing/2014/chart" uri="{C3380CC4-5D6E-409C-BE32-E72D297353CC}">
              <c16:uniqueId val="{0000000C-3B4C-49F9-BE83-35DAA053B4EE}"/>
            </c:ext>
          </c:extLst>
        </c:ser>
        <c:ser>
          <c:idx val="1"/>
          <c:order val="1"/>
          <c:tx>
            <c:v>CAO Min Scenario</c:v>
          </c:tx>
          <c:spPr>
            <a:ln w="28575">
              <a:noFill/>
            </a:ln>
          </c:spPr>
          <c:marker>
            <c:spPr>
              <a:solidFill>
                <a:schemeClr val="tx1">
                  <a:lumMod val="65000"/>
                  <a:lumOff val="35000"/>
                </a:schemeClr>
              </a:solidFill>
              <a:ln w="19050">
                <a:solidFill>
                  <a:schemeClr val="tx1">
                    <a:lumMod val="65000"/>
                    <a:lumOff val="35000"/>
                  </a:schemeClr>
                </a:solidFill>
              </a:ln>
            </c:spPr>
          </c:marker>
          <c:xVal>
            <c:numRef>
              <c:f>'Detailed Statistics'!$J$36</c:f>
              <c:numCache>
                <c:formatCode>_(* #,##0.00_);_(* \(#,##0.00\);_(* "-"??_);_(@_)</c:formatCode>
                <c:ptCount val="1"/>
                <c:pt idx="0">
                  <c:v>0.53373460881734436</c:v>
                </c:pt>
              </c:numCache>
            </c:numRef>
          </c:xVal>
          <c:yVal>
            <c:numRef>
              <c:f>'Detailed Statistics'!$J$41</c:f>
              <c:numCache>
                <c:formatCode>_(* #,##0.0000_);_(* \(#,##0.0000\);_(* "-"??_);_(@_)</c:formatCode>
                <c:ptCount val="1"/>
                <c:pt idx="0">
                  <c:v>71.916966330047146</c:v>
                </c:pt>
              </c:numCache>
            </c:numRef>
          </c:yVal>
          <c:smooth val="0"/>
          <c:extLst>
            <c:ext xmlns:c16="http://schemas.microsoft.com/office/drawing/2014/chart" uri="{C3380CC4-5D6E-409C-BE32-E72D297353CC}">
              <c16:uniqueId val="{0000000D-490D-4DC4-ACC6-E146B8A38163}"/>
            </c:ext>
          </c:extLst>
        </c:ser>
        <c:ser>
          <c:idx val="2"/>
          <c:order val="2"/>
          <c:tx>
            <c:v>CAO Max Scenario</c:v>
          </c:tx>
          <c:spPr>
            <a:ln w="28575">
              <a:noFill/>
            </a:ln>
          </c:spPr>
          <c:marker>
            <c:spPr>
              <a:solidFill>
                <a:schemeClr val="tx1">
                  <a:lumMod val="50000"/>
                  <a:lumOff val="50000"/>
                </a:schemeClr>
              </a:solidFill>
              <a:ln>
                <a:solidFill>
                  <a:schemeClr val="tx1">
                    <a:lumMod val="50000"/>
                    <a:lumOff val="50000"/>
                  </a:schemeClr>
                </a:solidFill>
              </a:ln>
            </c:spPr>
          </c:marker>
          <c:xVal>
            <c:numRef>
              <c:f>'Detailed Statistics'!$J$37</c:f>
              <c:numCache>
                <c:formatCode>_(* #,##0.00_);_(* \(#,##0.00\);_(* "-"??_);_(@_)</c:formatCode>
                <c:ptCount val="1"/>
                <c:pt idx="0">
                  <c:v>1.3555692309667324</c:v>
                </c:pt>
              </c:numCache>
            </c:numRef>
          </c:xVal>
          <c:yVal>
            <c:numRef>
              <c:f>'Detailed Statistics'!$K$41</c:f>
              <c:numCache>
                <c:formatCode>0.0000</c:formatCode>
                <c:ptCount val="1"/>
                <c:pt idx="0">
                  <c:v>58.958906541725561</c:v>
                </c:pt>
              </c:numCache>
            </c:numRef>
          </c:yVal>
          <c:smooth val="0"/>
          <c:extLst>
            <c:ext xmlns:c16="http://schemas.microsoft.com/office/drawing/2014/chart" uri="{C3380CC4-5D6E-409C-BE32-E72D297353CC}">
              <c16:uniqueId val="{0000000D-B81D-4B06-BFAE-0B571E793A07}"/>
            </c:ext>
          </c:extLst>
        </c:ser>
        <c:ser>
          <c:idx val="3"/>
          <c:order val="3"/>
          <c:tx>
            <c:v>SPTH Scenario</c:v>
          </c:tx>
          <c:spPr>
            <a:ln w="28575">
              <a:noFill/>
            </a:ln>
          </c:spPr>
          <c:marker>
            <c:symbol val="star"/>
            <c:size val="10"/>
            <c:spPr>
              <a:ln>
                <a:solidFill>
                  <a:schemeClr val="tx1">
                    <a:lumMod val="75000"/>
                    <a:lumOff val="25000"/>
                  </a:schemeClr>
                </a:solidFill>
              </a:ln>
            </c:spPr>
          </c:marker>
          <c:xVal>
            <c:numRef>
              <c:f>'Detailed Statistics'!$J$38</c:f>
              <c:numCache>
                <c:formatCode>_(* #,##0.00_);_(* \(#,##0.00\);_(* "-"??_);_(@_)</c:formatCode>
                <c:ptCount val="1"/>
                <c:pt idx="0">
                  <c:v>2.0559701901830532</c:v>
                </c:pt>
              </c:numCache>
            </c:numRef>
          </c:xVal>
          <c:yVal>
            <c:numRef>
              <c:f>'Detailed Statistics'!$L$41</c:f>
              <c:numCache>
                <c:formatCode>0.00</c:formatCode>
                <c:ptCount val="1"/>
                <c:pt idx="0">
                  <c:v>37.620678223745365</c:v>
                </c:pt>
              </c:numCache>
            </c:numRef>
          </c:yVal>
          <c:smooth val="0"/>
          <c:extLst>
            <c:ext xmlns:c16="http://schemas.microsoft.com/office/drawing/2014/chart" uri="{C3380CC4-5D6E-409C-BE32-E72D297353CC}">
              <c16:uniqueId val="{0000000E-B81D-4B06-BFAE-0B571E793A07}"/>
            </c:ext>
          </c:extLst>
        </c:ser>
        <c:dLbls>
          <c:showLegendKey val="0"/>
          <c:showVal val="0"/>
          <c:showCatName val="0"/>
          <c:showSerName val="0"/>
          <c:showPercent val="0"/>
          <c:showBubbleSize val="0"/>
        </c:dLbls>
        <c:axId val="756660175"/>
        <c:axId val="545829839"/>
      </c:scatterChart>
      <c:valAx>
        <c:axId val="756660175"/>
        <c:scaling>
          <c:orientation val="minMax"/>
          <c:max val="3"/>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Acres of Change Within</a:t>
                </a:r>
                <a:r>
                  <a:rPr lang="en-US" baseline="0"/>
                  <a:t> Critical Areas</a:t>
                </a:r>
              </a:p>
              <a:p>
                <a:pPr>
                  <a:defRPr sz="1000" b="0" i="0" u="none" strike="noStrike" kern="1200" baseline="0">
                    <a:solidFill>
                      <a:schemeClr val="tx1">
                        <a:lumMod val="65000"/>
                        <a:lumOff val="35000"/>
                      </a:schemeClr>
                    </a:solidFill>
                    <a:latin typeface="+mn-lt"/>
                    <a:ea typeface="+mn-ea"/>
                    <a:cs typeface="+mn-cs"/>
                  </a:defRPr>
                </a:pPr>
                <a:r>
                  <a:rPr lang="en-US" baseline="0"/>
                  <a:t>(Ac Change/1,000 ac Critical Area)</a:t>
                </a:r>
                <a:endParaRPr lang="en-US"/>
              </a:p>
            </c:rich>
          </c:tx>
          <c:overlay val="0"/>
          <c:spPr>
            <a:noFill/>
            <a:ln>
              <a:noFill/>
            </a:ln>
            <a:effectLst/>
          </c:spPr>
        </c:title>
        <c:numFmt formatCode="_(* #,##0.00_);_(* \(#,##0.00\);_(* &quot;-&quot;??_);_(@_)"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5829839"/>
        <c:crosses val="autoZero"/>
        <c:crossBetween val="midCat"/>
      </c:valAx>
      <c:valAx>
        <c:axId val="545829839"/>
        <c:scaling>
          <c:orientation val="minMax"/>
          <c:max val="100"/>
          <c:min val="0"/>
        </c:scaling>
        <c:delete val="0"/>
        <c:axPos val="l"/>
        <c:majorGridlines>
          <c:spPr>
            <a:ln w="9525" cap="flat" cmpd="sng" algn="ct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Acres of Change Outside of Critical Areas</a:t>
                </a:r>
              </a:p>
              <a:p>
                <a:pPr>
                  <a:defRPr sz="1000" b="0" i="0" u="none" strike="noStrike" kern="1200" baseline="0">
                    <a:solidFill>
                      <a:schemeClr val="tx1">
                        <a:lumMod val="65000"/>
                        <a:lumOff val="35000"/>
                      </a:schemeClr>
                    </a:solidFill>
                    <a:latin typeface="+mn-lt"/>
                    <a:ea typeface="+mn-ea"/>
                    <a:cs typeface="+mn-cs"/>
                  </a:defRPr>
                </a:pPr>
                <a:r>
                  <a:rPr lang="en-US"/>
                  <a:t>(Ac Change/1,000 ac Non-critical Area)</a:t>
                </a:r>
              </a:p>
            </c:rich>
          </c:tx>
          <c:overlay val="0"/>
          <c:spPr>
            <a:noFill/>
            <a:ln>
              <a:noFill/>
            </a:ln>
            <a:effectLst/>
          </c:spPr>
        </c:title>
        <c:numFmt formatCode="_(* #,##0_);_(* \(#,##0\);_(* &quot;-&quot;_);_(@_)"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6660175"/>
        <c:crosses val="autoZero"/>
        <c:crossBetween val="midCat"/>
      </c:valAx>
      <c:spPr>
        <a:gradFill flip="none" rotWithShape="1">
          <a:gsLst>
            <a:gs pos="99000">
              <a:srgbClr val="92D050"/>
            </a:gs>
            <a:gs pos="38000">
              <a:schemeClr val="bg1">
                <a:alpha val="66000"/>
              </a:schemeClr>
            </a:gs>
            <a:gs pos="66000">
              <a:srgbClr val="FFFFFF"/>
            </a:gs>
            <a:gs pos="2000">
              <a:srgbClr val="FF6699">
                <a:alpha val="49000"/>
              </a:srgbClr>
            </a:gs>
          </a:gsLst>
          <a:lin ang="13200000" scaled="0"/>
          <a:tileRect/>
        </a:gradFill>
        <a:ln>
          <a:noFill/>
        </a:ln>
        <a:effectLst/>
      </c:spPr>
    </c:plotArea>
    <c:legend>
      <c:legendPos val="b"/>
      <c:legendEntry>
        <c:idx val="0"/>
        <c:delete val="1"/>
      </c:legendEntry>
      <c:layout>
        <c:manualLayout>
          <c:xMode val="edge"/>
          <c:yMode val="edge"/>
          <c:x val="0.17193685071966974"/>
          <c:y val="0.92984048477334447"/>
          <c:w val="0.75790539137516955"/>
          <c:h val="6.6126300592628487E-2"/>
        </c:manualLayout>
      </c:layou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US" sz="1600" b="1"/>
              <a:t>CAO Power </a:t>
            </a:r>
            <a:r>
              <a:rPr lang="en-US" sz="1600" b="1" baseline="0"/>
              <a:t>Score</a:t>
            </a:r>
          </a:p>
          <a:p>
            <a:pPr>
              <a:defRPr sz="1600" b="1"/>
            </a:pPr>
            <a:r>
              <a:rPr lang="en-US" sz="1400" b="0" i="0" u="none" strike="noStrike" baseline="0">
                <a:effectLst/>
              </a:rPr>
              <a:t>(Acres of Change in Non-Critical Areas for </a:t>
            </a:r>
          </a:p>
          <a:p>
            <a:pPr>
              <a:defRPr sz="1600" b="1"/>
            </a:pPr>
            <a:r>
              <a:rPr lang="en-US" sz="1400" b="0" i="0" u="none" strike="noStrike" baseline="0">
                <a:effectLst/>
              </a:rPr>
              <a:t>Every Acre of Change within a Critical Area)</a:t>
            </a:r>
            <a:endParaRPr lang="en-US" sz="1400" b="0"/>
          </a:p>
        </c:rich>
      </c:tx>
      <c:layout>
        <c:manualLayout>
          <c:xMode val="edge"/>
          <c:yMode val="edge"/>
          <c:x val="0.27564322586662854"/>
          <c:y val="4.234875365728409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71718169432283"/>
          <c:y val="0.19116357607039769"/>
          <c:w val="0.8622726412726428"/>
          <c:h val="0.55471706681766342"/>
        </c:manualLayout>
      </c:layout>
      <c:lineChart>
        <c:grouping val="standard"/>
        <c:varyColors val="0"/>
        <c:ser>
          <c:idx val="1"/>
          <c:order val="0"/>
          <c:tx>
            <c:strRef>
              <c:f>'Detailed Statistics'!$A$46</c:f>
              <c:strCache>
                <c:ptCount val="1"/>
                <c:pt idx="0">
                  <c:v>0 Power Score</c:v>
                </c:pt>
              </c:strCache>
            </c:strRef>
          </c:tx>
          <c:spPr>
            <a:ln w="28575" cap="rnd">
              <a:solidFill>
                <a:srgbClr val="0070C0"/>
              </a:solidFill>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Statistics'!$C$46:$G$46</c:f>
              <c:numCache>
                <c:formatCode>_(* #,##0.0_);_(* \(#,##0.0\);_(* "-"??_);_(@_)</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AB3-45FB-9186-07DFAF955B6A}"/>
            </c:ext>
          </c:extLst>
        </c:ser>
        <c:ser>
          <c:idx val="3"/>
          <c:order val="1"/>
          <c:tx>
            <c:strRef>
              <c:f>'Detailed Statistics'!$A$47</c:f>
              <c:strCache>
                <c:ptCount val="1"/>
                <c:pt idx="0">
                  <c:v>Urban Soundwide Ave Power Score CAO Min</c:v>
                </c:pt>
              </c:strCache>
            </c:strRef>
          </c:tx>
          <c:spPr>
            <a:ln w="9525" cap="rnd">
              <a:solidFill>
                <a:schemeClr val="tx1">
                  <a:lumMod val="65000"/>
                  <a:lumOff val="35000"/>
                </a:schemeClr>
              </a:solidFill>
              <a:prstDash val="sysDot"/>
              <a:round/>
            </a:ln>
            <a:effectLst/>
          </c:spPr>
          <c:marker>
            <c:symbol val="none"/>
          </c:marker>
          <c:val>
            <c:numRef>
              <c:f>'Detailed Statistics'!$C$47:$G$47</c:f>
              <c:numCache>
                <c:formatCode>0.0</c:formatCode>
                <c:ptCount val="5"/>
                <c:pt idx="0">
                  <c:v>155.4565607125472</c:v>
                </c:pt>
                <c:pt idx="1">
                  <c:v>96.072765979895664</c:v>
                </c:pt>
                <c:pt idx="2">
                  <c:v>144.10965628617609</c:v>
                </c:pt>
                <c:pt idx="3">
                  <c:v>147.25216255528991</c:v>
                </c:pt>
                <c:pt idx="4">
                  <c:v>129.68768824199728</c:v>
                </c:pt>
              </c:numCache>
            </c:numRef>
          </c:val>
          <c:smooth val="0"/>
          <c:extLst>
            <c:ext xmlns:c16="http://schemas.microsoft.com/office/drawing/2014/chart" uri="{C3380CC4-5D6E-409C-BE32-E72D297353CC}">
              <c16:uniqueId val="{00000002-4E87-4690-A748-8467BF70FEFE}"/>
            </c:ext>
          </c:extLst>
        </c:ser>
        <c:ser>
          <c:idx val="0"/>
          <c:order val="2"/>
          <c:tx>
            <c:strRef>
              <c:f>'Detailed Statistics'!$A$48</c:f>
              <c:strCache>
                <c:ptCount val="1"/>
                <c:pt idx="0">
                  <c:v>Urban Soundwide Ave Power Score CAO Max</c:v>
                </c:pt>
              </c:strCache>
            </c:strRef>
          </c:tx>
          <c:spPr>
            <a:ln w="9525" cap="rnd">
              <a:solidFill>
                <a:schemeClr val="tx1">
                  <a:lumMod val="65000"/>
                  <a:lumOff val="35000"/>
                </a:schemeClr>
              </a:solidFill>
              <a:prstDash val="sysDash"/>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Statistics'!$C$48:$G$48</c:f>
              <c:numCache>
                <c:formatCode>0.0</c:formatCode>
                <c:ptCount val="5"/>
                <c:pt idx="0">
                  <c:v>44.414646108135003</c:v>
                </c:pt>
                <c:pt idx="1">
                  <c:v>38.88626675541375</c:v>
                </c:pt>
                <c:pt idx="2">
                  <c:v>51.382945638086916</c:v>
                </c:pt>
                <c:pt idx="3">
                  <c:v>40.169858914526223</c:v>
                </c:pt>
                <c:pt idx="4">
                  <c:v>44.298185483550142</c:v>
                </c:pt>
              </c:numCache>
            </c:numRef>
          </c:val>
          <c:smooth val="0"/>
          <c:extLst>
            <c:ext xmlns:c16="http://schemas.microsoft.com/office/drawing/2014/chart" uri="{C3380CC4-5D6E-409C-BE32-E72D297353CC}">
              <c16:uniqueId val="{00000001-CFD7-4B3E-A85E-490E62C5EE82}"/>
            </c:ext>
          </c:extLst>
        </c:ser>
        <c:ser>
          <c:idx val="2"/>
          <c:order val="3"/>
          <c:tx>
            <c:strRef>
              <c:f>'Detailed Statistics'!$A$49</c:f>
              <c:strCache>
                <c:ptCount val="1"/>
                <c:pt idx="0">
                  <c:v>Urban Soundwide Ave Power Score SPTH</c:v>
                </c:pt>
              </c:strCache>
            </c:strRef>
          </c:tx>
          <c:spPr>
            <a:ln w="9525" cap="rnd">
              <a:solidFill>
                <a:schemeClr val="tx1">
                  <a:lumMod val="65000"/>
                  <a:lumOff val="35000"/>
                </a:schemeClr>
              </a:solidFill>
              <a:prstDash val="dash"/>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Statistics'!$C$49:$G$49</c:f>
              <c:numCache>
                <c:formatCode>0.00</c:formatCode>
                <c:ptCount val="5"/>
                <c:pt idx="0">
                  <c:v>17.110544062604557</c:v>
                </c:pt>
                <c:pt idx="1">
                  <c:v>15.9617718184201</c:v>
                </c:pt>
                <c:pt idx="2">
                  <c:v>20.209628837593787</c:v>
                </c:pt>
                <c:pt idx="3">
                  <c:v>19.284355970952099</c:v>
                </c:pt>
                <c:pt idx="4">
                  <c:v>19.572020694885843</c:v>
                </c:pt>
              </c:numCache>
            </c:numRef>
          </c:val>
          <c:smooth val="0"/>
          <c:extLst>
            <c:ext xmlns:c16="http://schemas.microsoft.com/office/drawing/2014/chart" uri="{C3380CC4-5D6E-409C-BE32-E72D297353CC}">
              <c16:uniqueId val="{00000001-4E87-4690-A748-8467BF70FEFE}"/>
            </c:ext>
          </c:extLst>
        </c:ser>
        <c:dLbls>
          <c:showLegendKey val="0"/>
          <c:showVal val="0"/>
          <c:showCatName val="0"/>
          <c:showSerName val="0"/>
          <c:showPercent val="0"/>
          <c:showBubbleSize val="0"/>
        </c:dLbls>
        <c:smooth val="0"/>
        <c:axId val="267209055"/>
        <c:axId val="561244159"/>
      </c:lineChart>
      <c:catAx>
        <c:axId val="267209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561244159"/>
        <c:crosses val="autoZero"/>
        <c:auto val="1"/>
        <c:lblAlgn val="ctr"/>
        <c:lblOffset val="100"/>
        <c:noMultiLvlLbl val="0"/>
      </c:catAx>
      <c:valAx>
        <c:axId val="561244159"/>
        <c:scaling>
          <c:orientation val="minMax"/>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Acres of Change in Uplands per</a:t>
                </a:r>
              </a:p>
              <a:p>
                <a:pPr>
                  <a:defRPr/>
                </a:pPr>
                <a:r>
                  <a:rPr lang="en-US"/>
                  <a:t>1 acre of Change in Critical</a:t>
                </a:r>
                <a:r>
                  <a:rPr lang="en-US" baseline="0"/>
                  <a:t> Areas</a:t>
                </a:r>
                <a:endParaRPr lang="en-US"/>
              </a:p>
            </c:rich>
          </c:tx>
          <c:layout>
            <c:manualLayout>
              <c:xMode val="edge"/>
              <c:yMode val="edge"/>
              <c:x val="1.4582134498618931E-2"/>
              <c:y val="0.304576936427327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7209055"/>
        <c:crosses val="autoZero"/>
        <c:crossBetween val="between"/>
      </c:valAx>
      <c:spPr>
        <a:gradFill>
          <a:gsLst>
            <a:gs pos="30000">
              <a:schemeClr val="bg1">
                <a:alpha val="66000"/>
              </a:schemeClr>
            </a:gs>
            <a:gs pos="65000">
              <a:srgbClr val="FFFFFF"/>
            </a:gs>
            <a:gs pos="100000">
              <a:srgbClr val="92D050"/>
            </a:gs>
            <a:gs pos="0">
              <a:srgbClr val="FF6699">
                <a:alpha val="49000"/>
              </a:srgbClr>
            </a:gs>
          </a:gsLst>
          <a:lin ang="16200000" scaled="0"/>
        </a:gradFill>
        <a:ln>
          <a:noFill/>
        </a:ln>
        <a:effectLst/>
      </c:spPr>
    </c:plotArea>
    <c:legend>
      <c:legendPos val="b"/>
      <c:legendEntry>
        <c:idx val="0"/>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Entry>
      <c:legendEntry>
        <c:idx val="2"/>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Entry>
      <c:layout>
        <c:manualLayout>
          <c:xMode val="edge"/>
          <c:yMode val="edge"/>
          <c:x val="0.22571063347704171"/>
          <c:y val="0.83707654819072219"/>
          <c:w val="0.63496977466499993"/>
          <c:h val="0.1205746981519937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C38AC6A-8082-422D-9B59-3E3123662A2D}">
  <sheetPr codeName="Chart3"/>
  <sheetViews>
    <sheetView zoomScale="70" workbookViewId="0"/>
  </sheetViews>
  <sheetProtection algorithmName="SHA-512" hashValue="GKALwtFtCN4YZ0UOYtAykoBwjBnGclb0w3s1XaT/LgctysNNtt79YG8jKE6oc7DZuc2KizvX+3opgAJHzImi4Q==" saltValue="SxlCXgwX0XTFakeD8LnBGw==" spinCount="100000" content="1" objects="1"/>
  <pageMargins left="0.7" right="0.7" top="0.75" bottom="0.75"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B5A52BA-C173-4C8C-85AC-B89EBF191E5D}">
  <sheetPr codeName="Chart1"/>
  <sheetViews>
    <sheetView zoomScale="85" workbookViewId="0"/>
  </sheetViews>
  <sheetProtection algorithmName="SHA-512" hashValue="1R1lDFFJATNpZ5D7JR9XtKzkefZ2zmvp2eUNV3N7XWn7uO0T8SektG0sP0bvmhdKcTeNQJkHPo3NgrsR/EPrZA==" saltValue="W3loCX3bCZkA32cVhMd8ow==" spinCount="100000" content="1" objects="1"/>
  <pageMargins left="0.7" right="0.7" top="0.75" bottom="0.75" header="0.3" footer="0.3"/>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F4D9144-CF8E-44B7-A1AF-4D682A8047A7}">
  <sheetPr codeName="Chart4"/>
  <sheetViews>
    <sheetView zoomScale="85" workbookViewId="0"/>
  </sheetViews>
  <sheetProtection algorithmName="SHA-512" hashValue="MFBtNX4IGNVS/PKhhT6VNu/CcbpP4tJQXQyRcogl1NBDqBlBoTvtFcLO+M+3YPNZ0HtF6L+G9OArdIuHM1dkmw==" saltValue="HOU/ywpzJM5qK+nIM3hQvQ==" spinCount="100000" content="1" objects="1"/>
  <pageMargins left="0.7" right="0.7" top="0.75" bottom="0.75" header="0.3" footer="0.3"/>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1F2E8E3-CDD7-4D4F-8735-0A4704E1F2D7}">
  <sheetPr codeName="Chart5"/>
  <sheetViews>
    <sheetView zoomScale="85" workbookViewId="0"/>
  </sheetViews>
  <sheetProtection algorithmName="SHA-512" hashValue="Ie+ZdF+GWoOOAzditDrfxRMCmnwSQhqHDPGyvx7+L1gUs7lY65cNfGufuEODuACOG6SV9cykHY0cnivkvzL+Eg==" saltValue="64gLBUeIJBofACgT8GiGoA==" spinCount="100000" content="1" objects="1"/>
  <pageMargins left="0.7" right="0.7" top="0.75" bottom="0.75" header="0.3" footer="0.3"/>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C35630E-DCCC-42B2-A237-FB30BB1A74D0}">
  <sheetPr codeName="Chart6"/>
  <sheetViews>
    <sheetView zoomScale="85" workbookViewId="0"/>
  </sheetViews>
  <sheetProtection algorithmName="SHA-512" hashValue="QARM6hBnbNO+ue/z66CfokZ6PLliHSxSZ5irW0NiI3pDlibm7up/VoAlliirB+1mPkZJefN1UVikG+voc9N4TA==" saltValue="oxSY/ucmAKv+Tuz4eKHSlg==" spinCount="100000" content="1" objects="1"/>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xdr:col>
      <xdr:colOff>2599</xdr:colOff>
      <xdr:row>46</xdr:row>
      <xdr:rowOff>34636</xdr:rowOff>
    </xdr:from>
    <xdr:to>
      <xdr:col>9</xdr:col>
      <xdr:colOff>495301</xdr:colOff>
      <xdr:row>68</xdr:row>
      <xdr:rowOff>190499</xdr:rowOff>
    </xdr:to>
    <xdr:graphicFrame macro="">
      <xdr:nvGraphicFramePr>
        <xdr:cNvPr id="12" name="Chart 11">
          <a:extLst>
            <a:ext uri="{FF2B5EF4-FFF2-40B4-BE49-F238E27FC236}">
              <a16:creationId xmlns:a16="http://schemas.microsoft.com/office/drawing/2014/main" id="{1720D605-0567-4D04-BE24-6AFC369981C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85724</xdr:colOff>
      <xdr:row>71</xdr:row>
      <xdr:rowOff>80009</xdr:rowOff>
    </xdr:from>
    <xdr:to>
      <xdr:col>9</xdr:col>
      <xdr:colOff>415635</xdr:colOff>
      <xdr:row>94</xdr:row>
      <xdr:rowOff>34738</xdr:rowOff>
    </xdr:to>
    <xdr:graphicFrame macro="">
      <xdr:nvGraphicFramePr>
        <xdr:cNvPr id="5" name="Chart 12">
          <a:extLst>
            <a:ext uri="{FF2B5EF4-FFF2-40B4-BE49-F238E27FC236}">
              <a16:creationId xmlns:a16="http://schemas.microsoft.com/office/drawing/2014/main" id="{75BD3159-2358-45C8-A146-D7BDC30C53F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xdr:col>
      <xdr:colOff>450</xdr:colOff>
      <xdr:row>95</xdr:row>
      <xdr:rowOff>34512</xdr:rowOff>
    </xdr:from>
    <xdr:to>
      <xdr:col>9</xdr:col>
      <xdr:colOff>363682</xdr:colOff>
      <xdr:row>115</xdr:row>
      <xdr:rowOff>0</xdr:rowOff>
    </xdr:to>
    <xdr:graphicFrame macro="">
      <xdr:nvGraphicFramePr>
        <xdr:cNvPr id="6" name="Chart 14">
          <a:extLst>
            <a:ext uri="{FF2B5EF4-FFF2-40B4-BE49-F238E27FC236}">
              <a16:creationId xmlns:a16="http://schemas.microsoft.com/office/drawing/2014/main" id="{5153E89A-A05A-4C39-8B88-1DD16C868AC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114502</xdr:colOff>
      <xdr:row>26</xdr:row>
      <xdr:rowOff>78425</xdr:rowOff>
    </xdr:from>
    <xdr:to>
      <xdr:col>9</xdr:col>
      <xdr:colOff>550744</xdr:colOff>
      <xdr:row>44</xdr:row>
      <xdr:rowOff>189262</xdr:rowOff>
    </xdr:to>
    <xdr:graphicFrame macro="">
      <xdr:nvGraphicFramePr>
        <xdr:cNvPr id="4" name="Chart 10">
          <a:extLst>
            <a:ext uri="{FF2B5EF4-FFF2-40B4-BE49-F238E27FC236}">
              <a16:creationId xmlns:a16="http://schemas.microsoft.com/office/drawing/2014/main" id="{43F0DB91-BEC5-4D54-AD51-C5DF24E9FBB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wsDr>
</file>

<file path=xl/drawings/drawing10.xml><?xml version="1.0" encoding="utf-8"?>
<xdr:wsDr xmlns:xdr="http://schemas.openxmlformats.org/drawingml/2006/spreadsheetDrawing" xmlns:a="http://schemas.openxmlformats.org/drawingml/2006/main">
  <xdr:absoluteAnchor>
    <xdr:pos x="0" y="0"/>
    <xdr:ext cx="6938682" cy="5038165"/>
    <xdr:graphicFrame macro="">
      <xdr:nvGraphicFramePr>
        <xdr:cNvPr id="7" name="Chart 1">
          <a:extLst>
            <a:ext uri="{FF2B5EF4-FFF2-40B4-BE49-F238E27FC236}">
              <a16:creationId xmlns:a16="http://schemas.microsoft.com/office/drawing/2014/main" id="{A5B8EAB0-D414-4263-824E-FE6C6E15FF2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0.12512</cdr:x>
      <cdr:y>0.8766</cdr:y>
    </cdr:from>
    <cdr:to>
      <cdr:x>0.94966</cdr:x>
      <cdr:y>0.94589</cdr:y>
    </cdr:to>
    <cdr:sp macro="" textlink="">
      <cdr:nvSpPr>
        <cdr:cNvPr id="4" name="TextBox 1">
          <a:extLst xmlns:a="http://schemas.openxmlformats.org/drawingml/2006/main">
            <a:ext uri="{FF2B5EF4-FFF2-40B4-BE49-F238E27FC236}">
              <a16:creationId xmlns:a16="http://schemas.microsoft.com/office/drawing/2014/main" id="{D8B71672-0072-46E5-B974-E6186973DD4B}"/>
            </a:ext>
          </a:extLst>
        </cdr:cNvPr>
        <cdr:cNvSpPr txBox="1"/>
      </cdr:nvSpPr>
      <cdr:spPr>
        <a:xfrm xmlns:a="http://schemas.openxmlformats.org/drawingml/2006/main">
          <a:off x="812800" y="4253006"/>
          <a:ext cx="5356403" cy="3361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t>Lage diamond is 11-year average;</a:t>
          </a:r>
          <a:r>
            <a:rPr lang="en-US" sz="1100" baseline="0"/>
            <a:t> each dot represents a single time period.</a:t>
          </a:r>
          <a:endParaRPr lang="en-US" sz="1100"/>
        </a:p>
      </cdr:txBody>
    </cdr:sp>
  </cdr:relSizeAnchor>
</c:userShapes>
</file>

<file path=xl/drawings/drawing3.xml><?xml version="1.0" encoding="utf-8"?>
<c:userShapes xmlns:c="http://schemas.openxmlformats.org/drawingml/2006/chart">
  <cdr:relSizeAnchor xmlns:cdr="http://schemas.openxmlformats.org/drawingml/2006/chartDrawing">
    <cdr:from>
      <cdr:x>0.01196</cdr:x>
      <cdr:y>0.8164</cdr:y>
    </cdr:from>
    <cdr:to>
      <cdr:x>0.15721</cdr:x>
      <cdr:y>0.97845</cdr:y>
    </cdr:to>
    <cdr:sp macro="" textlink="">
      <cdr:nvSpPr>
        <cdr:cNvPr id="2" name="TextBox 1">
          <a:extLst xmlns:a="http://schemas.openxmlformats.org/drawingml/2006/main">
            <a:ext uri="{FF2B5EF4-FFF2-40B4-BE49-F238E27FC236}">
              <a16:creationId xmlns:a16="http://schemas.microsoft.com/office/drawing/2014/main" id="{D7007FC1-C892-4A8A-BCEE-6A1E166A62B9}"/>
            </a:ext>
          </a:extLst>
        </cdr:cNvPr>
        <cdr:cNvSpPr txBox="1"/>
      </cdr:nvSpPr>
      <cdr:spPr>
        <a:xfrm xmlns:a="http://schemas.openxmlformats.org/drawingml/2006/main">
          <a:off x="77954" y="3223412"/>
          <a:ext cx="946719" cy="6398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baseline="0">
              <a:solidFill>
                <a:schemeClr val="tx1">
                  <a:lumMod val="65000"/>
                  <a:lumOff val="35000"/>
                </a:schemeClr>
              </a:solidFill>
              <a:effectLst/>
              <a:latin typeface="+mn-lt"/>
              <a:ea typeface="+mn-ea"/>
              <a:cs typeface="+mn-cs"/>
            </a:rPr>
            <a:t>Urban Soundwide Ave: 58-62%</a:t>
          </a:r>
        </a:p>
      </cdr:txBody>
    </cdr:sp>
  </cdr:relSizeAnchor>
  <cdr:relSizeAnchor xmlns:cdr="http://schemas.openxmlformats.org/drawingml/2006/chartDrawing">
    <cdr:from>
      <cdr:x>0.46341</cdr:x>
      <cdr:y>0.23724</cdr:y>
    </cdr:from>
    <cdr:to>
      <cdr:x>0.60525</cdr:x>
      <cdr:y>0.41047</cdr:y>
    </cdr:to>
    <cdr:sp macro="" textlink="">
      <cdr:nvSpPr>
        <cdr:cNvPr id="3" name="TextBox 2">
          <a:extLst xmlns:a="http://schemas.openxmlformats.org/drawingml/2006/main">
            <a:ext uri="{FF2B5EF4-FFF2-40B4-BE49-F238E27FC236}">
              <a16:creationId xmlns:a16="http://schemas.microsoft.com/office/drawing/2014/main" id="{1C4511A6-55DB-4F8B-8EBA-275015A2C6D9}"/>
            </a:ext>
          </a:extLst>
        </cdr:cNvPr>
        <cdr:cNvSpPr txBox="1"/>
      </cdr:nvSpPr>
      <cdr:spPr>
        <a:xfrm xmlns:a="http://schemas.openxmlformats.org/drawingml/2006/main">
          <a:off x="3038852" y="951489"/>
          <a:ext cx="930120" cy="6947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baseline="0">
              <a:solidFill>
                <a:schemeClr val="tx1">
                  <a:lumMod val="65000"/>
                  <a:lumOff val="35000"/>
                </a:schemeClr>
              </a:solidFill>
              <a:effectLst/>
              <a:latin typeface="+mn-lt"/>
              <a:ea typeface="+mn-ea"/>
              <a:cs typeface="+mn-cs"/>
            </a:rPr>
            <a:t>Urban </a:t>
          </a:r>
          <a:r>
            <a:rPr lang="en-US" sz="1000">
              <a:solidFill>
                <a:schemeClr val="tx1">
                  <a:lumMod val="65000"/>
                  <a:lumOff val="35000"/>
                </a:schemeClr>
              </a:solidFill>
            </a:rPr>
            <a:t>Soundwide</a:t>
          </a:r>
          <a:r>
            <a:rPr lang="en-US" sz="1000" baseline="0">
              <a:solidFill>
                <a:schemeClr val="tx1">
                  <a:lumMod val="65000"/>
                  <a:lumOff val="35000"/>
                </a:schemeClr>
              </a:solidFill>
            </a:rPr>
            <a:t> Ave: 38-42%</a:t>
          </a:r>
          <a:endParaRPr lang="en-US" sz="1000">
            <a:solidFill>
              <a:schemeClr val="tx1">
                <a:lumMod val="65000"/>
                <a:lumOff val="35000"/>
              </a:schemeClr>
            </a:solidFill>
          </a:endParaRPr>
        </a:p>
      </cdr:txBody>
    </cdr:sp>
  </cdr:relSizeAnchor>
  <cdr:relSizeAnchor xmlns:cdr="http://schemas.openxmlformats.org/drawingml/2006/chartDrawing">
    <cdr:from>
      <cdr:x>0</cdr:x>
      <cdr:y>0.159</cdr:y>
    </cdr:from>
    <cdr:to>
      <cdr:x>0.20196</cdr:x>
      <cdr:y>0.26797</cdr:y>
    </cdr:to>
    <cdr:sp macro="" textlink="">
      <cdr:nvSpPr>
        <cdr:cNvPr id="4" name="TextBox 3">
          <a:extLst xmlns:a="http://schemas.openxmlformats.org/drawingml/2006/main">
            <a:ext uri="{FF2B5EF4-FFF2-40B4-BE49-F238E27FC236}">
              <a16:creationId xmlns:a16="http://schemas.microsoft.com/office/drawing/2014/main" id="{33EE7BDF-2363-4E7D-B000-E5A310D0EDC5}"/>
            </a:ext>
          </a:extLst>
        </cdr:cNvPr>
        <cdr:cNvSpPr txBox="1"/>
      </cdr:nvSpPr>
      <cdr:spPr>
        <a:xfrm xmlns:a="http://schemas.openxmlformats.org/drawingml/2006/main">
          <a:off x="0" y="637699"/>
          <a:ext cx="1324383" cy="43704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000">
              <a:solidFill>
                <a:schemeClr val="tx1">
                  <a:lumMod val="65000"/>
                  <a:lumOff val="35000"/>
                </a:schemeClr>
              </a:solidFill>
            </a:rPr>
            <a:t>Urban Soundwide</a:t>
          </a:r>
          <a:r>
            <a:rPr lang="en-US" sz="1000" baseline="0">
              <a:solidFill>
                <a:schemeClr val="tx1">
                  <a:lumMod val="65000"/>
                  <a:lumOff val="35000"/>
                </a:schemeClr>
              </a:solidFill>
            </a:rPr>
            <a:t> Ave. 0.6-2.1%</a:t>
          </a:r>
          <a:endParaRPr lang="en-US" sz="1000">
            <a:solidFill>
              <a:schemeClr val="tx1">
                <a:lumMod val="65000"/>
                <a:lumOff val="35000"/>
              </a:schemeClr>
            </a:solidFill>
          </a:endParaRP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6923314" cy="5018314"/>
    <xdr:graphicFrame macro="">
      <xdr:nvGraphicFramePr>
        <xdr:cNvPr id="2" name="Chart 1">
          <a:extLst>
            <a:ext uri="{FF2B5EF4-FFF2-40B4-BE49-F238E27FC236}">
              <a16:creationId xmlns:a16="http://schemas.microsoft.com/office/drawing/2014/main" id="{E78EB882-19E1-418F-A7FD-C75A7782957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0.66342</cdr:x>
      <cdr:y>0.36021</cdr:y>
    </cdr:from>
    <cdr:to>
      <cdr:x>0.98587</cdr:x>
      <cdr:y>0.51913</cdr:y>
    </cdr:to>
    <cdr:sp macro="" textlink="">
      <cdr:nvSpPr>
        <cdr:cNvPr id="3" name="TextBox 2">
          <a:extLst xmlns:a="http://schemas.openxmlformats.org/drawingml/2006/main">
            <a:ext uri="{FF2B5EF4-FFF2-40B4-BE49-F238E27FC236}">
              <a16:creationId xmlns:a16="http://schemas.microsoft.com/office/drawing/2014/main" id="{051CE1D4-27C4-4352-9D32-D0AC5A2FBCED}"/>
            </a:ext>
          </a:extLst>
        </cdr:cNvPr>
        <cdr:cNvSpPr txBox="1"/>
      </cdr:nvSpPr>
      <cdr:spPr>
        <a:xfrm xmlns:a="http://schemas.openxmlformats.org/drawingml/2006/main">
          <a:off x="3833579" y="1511924"/>
          <a:ext cx="1863277" cy="667042"/>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1100">
              <a:solidFill>
                <a:schemeClr val="tx1">
                  <a:lumMod val="50000"/>
                  <a:lumOff val="50000"/>
                </a:schemeClr>
              </a:solidFill>
            </a:rPr>
            <a:t>Urban Soundwide average: 38% to 42% </a:t>
          </a:r>
        </a:p>
      </cdr:txBody>
    </cdr:sp>
  </cdr:relSizeAnchor>
  <cdr:relSizeAnchor xmlns:cdr="http://schemas.openxmlformats.org/drawingml/2006/chartDrawing">
    <cdr:from>
      <cdr:x>0.47109</cdr:x>
      <cdr:y>0.14973</cdr:y>
    </cdr:from>
    <cdr:to>
      <cdr:x>1</cdr:x>
      <cdr:y>0.25286</cdr:y>
    </cdr:to>
    <cdr:sp macro="" textlink="">
      <cdr:nvSpPr>
        <cdr:cNvPr id="4" name="TextBox 3">
          <a:extLst xmlns:a="http://schemas.openxmlformats.org/drawingml/2006/main">
            <a:ext uri="{FF2B5EF4-FFF2-40B4-BE49-F238E27FC236}">
              <a16:creationId xmlns:a16="http://schemas.microsoft.com/office/drawing/2014/main" id="{3913ED33-F6CD-46C9-8C07-C9BBE134B52A}"/>
            </a:ext>
          </a:extLst>
        </cdr:cNvPr>
        <cdr:cNvSpPr txBox="1"/>
      </cdr:nvSpPr>
      <cdr:spPr>
        <a:xfrm xmlns:a="http://schemas.openxmlformats.org/drawingml/2006/main">
          <a:off x="2722194" y="628469"/>
          <a:ext cx="3056306" cy="432888"/>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1100">
              <a:solidFill>
                <a:schemeClr val="tx1">
                  <a:lumMod val="50000"/>
                  <a:lumOff val="50000"/>
                </a:schemeClr>
              </a:solidFill>
            </a:rPr>
            <a:t>Urban Soundwide</a:t>
          </a:r>
          <a:r>
            <a:rPr lang="en-US" sz="1100" baseline="0">
              <a:solidFill>
                <a:schemeClr val="tx1">
                  <a:lumMod val="50000"/>
                  <a:lumOff val="50000"/>
                </a:schemeClr>
              </a:solidFill>
            </a:rPr>
            <a:t> </a:t>
          </a:r>
          <a:r>
            <a:rPr lang="en-US" sz="1100">
              <a:solidFill>
                <a:schemeClr val="tx1">
                  <a:lumMod val="50000"/>
                  <a:lumOff val="50000"/>
                </a:schemeClr>
              </a:solidFill>
            </a:rPr>
            <a:t>average: 0.6%</a:t>
          </a:r>
          <a:r>
            <a:rPr lang="en-US" sz="1100" baseline="0">
              <a:solidFill>
                <a:schemeClr val="tx1">
                  <a:lumMod val="50000"/>
                  <a:lumOff val="50000"/>
                </a:schemeClr>
              </a:solidFill>
            </a:rPr>
            <a:t> to 2.1</a:t>
          </a:r>
          <a:r>
            <a:rPr lang="en-US" sz="1100">
              <a:solidFill>
                <a:schemeClr val="tx1">
                  <a:lumMod val="50000"/>
                  <a:lumOff val="50000"/>
                </a:schemeClr>
              </a:solidFill>
            </a:rPr>
            <a:t>%</a:t>
          </a:r>
        </a:p>
      </cdr:txBody>
    </cdr:sp>
  </cdr:relSizeAnchor>
  <cdr:relSizeAnchor xmlns:cdr="http://schemas.openxmlformats.org/drawingml/2006/chartDrawing">
    <cdr:from>
      <cdr:x>0.04364</cdr:x>
      <cdr:y>0.50025</cdr:y>
    </cdr:from>
    <cdr:to>
      <cdr:x>0.27269</cdr:x>
      <cdr:y>0.65917</cdr:y>
    </cdr:to>
    <cdr:sp macro="" textlink="">
      <cdr:nvSpPr>
        <cdr:cNvPr id="5" name="TextBox 4">
          <a:extLst xmlns:a="http://schemas.openxmlformats.org/drawingml/2006/main">
            <a:ext uri="{FF2B5EF4-FFF2-40B4-BE49-F238E27FC236}">
              <a16:creationId xmlns:a16="http://schemas.microsoft.com/office/drawing/2014/main" id="{28EA290E-AAA9-46D8-B7C5-7E010417D1EE}"/>
            </a:ext>
          </a:extLst>
        </cdr:cNvPr>
        <cdr:cNvSpPr txBox="1"/>
      </cdr:nvSpPr>
      <cdr:spPr>
        <a:xfrm xmlns:a="http://schemas.openxmlformats.org/drawingml/2006/main">
          <a:off x="252165" y="2099739"/>
          <a:ext cx="1323565" cy="667043"/>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1100">
              <a:solidFill>
                <a:schemeClr val="tx1">
                  <a:lumMod val="50000"/>
                  <a:lumOff val="50000"/>
                </a:schemeClr>
              </a:solidFill>
            </a:rPr>
            <a:t>Urban Soundwide average: 58% to 62%</a:t>
          </a: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6938682" cy="5038165"/>
    <xdr:graphicFrame macro="">
      <xdr:nvGraphicFramePr>
        <xdr:cNvPr id="2" name="Chart 1">
          <a:extLst>
            <a:ext uri="{FF2B5EF4-FFF2-40B4-BE49-F238E27FC236}">
              <a16:creationId xmlns:a16="http://schemas.microsoft.com/office/drawing/2014/main" id="{B31C91A2-F841-4C9E-B9D5-975DE53998D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6938682" cy="5038165"/>
    <xdr:graphicFrame macro="">
      <xdr:nvGraphicFramePr>
        <xdr:cNvPr id="5" name="Chart 1">
          <a:extLst>
            <a:ext uri="{FF2B5EF4-FFF2-40B4-BE49-F238E27FC236}">
              <a16:creationId xmlns:a16="http://schemas.microsoft.com/office/drawing/2014/main" id="{B4835954-A076-43BC-A85D-8F67F5CCFDA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6938682" cy="5038165"/>
    <xdr:graphicFrame macro="">
      <xdr:nvGraphicFramePr>
        <xdr:cNvPr id="2" name="Chart 1">
          <a:extLst>
            <a:ext uri="{FF2B5EF4-FFF2-40B4-BE49-F238E27FC236}">
              <a16:creationId xmlns:a16="http://schemas.microsoft.com/office/drawing/2014/main" id="{E635F16A-D588-43D4-99A0-615EA237C05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0.20155</cdr:x>
      <cdr:y>0.88434</cdr:y>
    </cdr:from>
    <cdr:to>
      <cdr:x>0.81912</cdr:x>
      <cdr:y>0.93772</cdr:y>
    </cdr:to>
    <cdr:sp macro="" textlink="">
      <cdr:nvSpPr>
        <cdr:cNvPr id="3" name="TextBox 2">
          <a:extLst xmlns:a="http://schemas.openxmlformats.org/drawingml/2006/main">
            <a:ext uri="{FF2B5EF4-FFF2-40B4-BE49-F238E27FC236}">
              <a16:creationId xmlns:a16="http://schemas.microsoft.com/office/drawing/2014/main" id="{0E46CC8D-6444-4648-A4B5-6E6727B1E2C1}"/>
            </a:ext>
          </a:extLst>
        </cdr:cNvPr>
        <cdr:cNvSpPr txBox="1"/>
      </cdr:nvSpPr>
      <cdr:spPr>
        <a:xfrm xmlns:a="http://schemas.openxmlformats.org/drawingml/2006/main">
          <a:off x="1748118" y="5569324"/>
          <a:ext cx="5356412" cy="3361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Lage diamond is 11-year average;</a:t>
          </a:r>
          <a:r>
            <a:rPr lang="en-US" sz="1100" baseline="0"/>
            <a:t> each dot represents a single time period.</a:t>
          </a:r>
          <a:endParaRPr lang="en-US" sz="1100"/>
        </a:p>
      </cdr:txBody>
    </cdr:sp>
  </cdr:relSizeAnchor>
</c:userShape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Ion">
      <a:dk1>
        <a:sysClr val="windowText" lastClr="000000"/>
      </a:dk1>
      <a:lt1>
        <a:sysClr val="window" lastClr="FFFFFF"/>
      </a:lt1>
      <a:dk2>
        <a:srgbClr val="1E5155"/>
      </a:dk2>
      <a:lt2>
        <a:srgbClr val="EBEBEB"/>
      </a:lt2>
      <a:accent1>
        <a:srgbClr val="B01513"/>
      </a:accent1>
      <a:accent2>
        <a:srgbClr val="EA6312"/>
      </a:accent2>
      <a:accent3>
        <a:srgbClr val="E6B729"/>
      </a:accent3>
      <a:accent4>
        <a:srgbClr val="6AAC90"/>
      </a:accent4>
      <a:accent5>
        <a:srgbClr val="54849A"/>
      </a:accent5>
      <a:accent6>
        <a:srgbClr val="9E5E9B"/>
      </a:accent6>
      <a:hlink>
        <a:srgbClr val="58C1BA"/>
      </a:hlink>
      <a:folHlink>
        <a:srgbClr val="9DFFCB"/>
      </a:folHlink>
    </a:clrScheme>
    <a:fontScheme name="Ion">
      <a:majorFont>
        <a:latin typeface="Century Gothic" panose="020B050202020202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B050202020202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7E13B-F407-466A-9009-33B532A29D0D}">
  <sheetPr codeName="Sheet2"/>
  <dimension ref="A1:A4"/>
  <sheetViews>
    <sheetView workbookViewId="0">
      <selection activeCell="A4" sqref="A4"/>
    </sheetView>
  </sheetViews>
  <sheetFormatPr defaultRowHeight="16.5" x14ac:dyDescent="0.3"/>
  <cols>
    <col min="1" max="1" width="75" customWidth="1"/>
  </cols>
  <sheetData>
    <row r="1" spans="1:1" ht="51.75" customHeight="1" x14ac:dyDescent="0.3">
      <c r="A1" s="7" t="s">
        <v>125</v>
      </c>
    </row>
    <row r="2" spans="1:1" ht="63.75" customHeight="1" x14ac:dyDescent="0.3">
      <c r="A2" s="7" t="s">
        <v>56</v>
      </c>
    </row>
    <row r="3" spans="1:1" ht="55.5" customHeight="1" x14ac:dyDescent="0.3">
      <c r="A3" s="7" t="s">
        <v>126</v>
      </c>
    </row>
    <row r="4" spans="1:1" ht="33" x14ac:dyDescent="0.3">
      <c r="A4" s="7" t="s">
        <v>127</v>
      </c>
    </row>
  </sheetData>
  <sheetProtection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488B5-13F1-41AD-AF81-373DF3A97A58}">
  <sheetPr codeName="Sheet1"/>
  <dimension ref="A1:I18"/>
  <sheetViews>
    <sheetView topLeftCell="A13" zoomScaleNormal="100" workbookViewId="0">
      <selection activeCell="C13" sqref="C13"/>
    </sheetView>
  </sheetViews>
  <sheetFormatPr defaultRowHeight="16.5" x14ac:dyDescent="0.3"/>
  <cols>
    <col min="1" max="1" width="12.5" customWidth="1"/>
    <col min="2" max="2" width="33.625" style="1" customWidth="1"/>
    <col min="3" max="3" width="22.375" style="4" customWidth="1"/>
    <col min="4" max="4" width="10.25" style="4" bestFit="1" customWidth="1"/>
    <col min="5" max="5" width="12.625" style="4" customWidth="1"/>
    <col min="6" max="6" width="11.75" style="4" customWidth="1"/>
    <col min="7" max="7" width="11.5" style="4" customWidth="1"/>
    <col min="8" max="8" width="10" customWidth="1"/>
    <col min="10" max="10" width="40.25" customWidth="1"/>
  </cols>
  <sheetData>
    <row r="1" spans="1:9" ht="38.25" customHeight="1" x14ac:dyDescent="0.3">
      <c r="A1" s="145" t="s">
        <v>37</v>
      </c>
      <c r="B1" s="145"/>
      <c r="C1" s="145"/>
      <c r="D1" s="145"/>
      <c r="E1" s="145"/>
      <c r="F1" s="145"/>
      <c r="G1" s="145"/>
    </row>
    <row r="2" spans="1:9" x14ac:dyDescent="0.3">
      <c r="A2" s="36" t="s">
        <v>51</v>
      </c>
      <c r="B2" s="46" t="s">
        <v>64</v>
      </c>
      <c r="C2" s="53"/>
      <c r="D2" s="25"/>
      <c r="E2" s="25"/>
      <c r="F2" s="25"/>
      <c r="G2" s="25"/>
    </row>
    <row r="3" spans="1:9" x14ac:dyDescent="0.3">
      <c r="A3" s="38" t="s">
        <v>11</v>
      </c>
      <c r="B3" s="37" t="s">
        <v>6</v>
      </c>
      <c r="C3" s="54"/>
    </row>
    <row r="4" spans="1:9" x14ac:dyDescent="0.3">
      <c r="A4" s="38" t="s">
        <v>12</v>
      </c>
      <c r="B4" s="37" t="s">
        <v>7</v>
      </c>
      <c r="C4" s="54"/>
      <c r="H4" s="4"/>
      <c r="I4" s="4"/>
    </row>
    <row r="5" spans="1:9" ht="33" x14ac:dyDescent="0.3">
      <c r="A5" s="38" t="s">
        <v>13</v>
      </c>
      <c r="B5" s="39" t="s">
        <v>73</v>
      </c>
      <c r="C5" s="115"/>
      <c r="F5" s="5"/>
    </row>
    <row r="6" spans="1:9" ht="33" x14ac:dyDescent="0.3">
      <c r="A6" s="38" t="s">
        <v>14</v>
      </c>
      <c r="B6" s="37" t="s">
        <v>74</v>
      </c>
      <c r="C6" s="115"/>
    </row>
    <row r="7" spans="1:9" x14ac:dyDescent="0.3">
      <c r="A7" s="38" t="s">
        <v>70</v>
      </c>
      <c r="B7" s="37" t="s">
        <v>76</v>
      </c>
      <c r="C7" s="115"/>
    </row>
    <row r="8" spans="1:9" x14ac:dyDescent="0.3">
      <c r="A8" s="38" t="s">
        <v>71</v>
      </c>
      <c r="B8" s="37" t="s">
        <v>75</v>
      </c>
      <c r="C8" s="116"/>
      <c r="H8" s="4"/>
      <c r="I8" s="4"/>
    </row>
    <row r="9" spans="1:9" x14ac:dyDescent="0.3">
      <c r="A9" s="38"/>
      <c r="B9" s="37"/>
      <c r="C9" s="114"/>
      <c r="D9" s="114"/>
      <c r="E9" s="114"/>
      <c r="F9" s="114"/>
      <c r="G9" s="114"/>
      <c r="H9" s="4"/>
      <c r="I9" s="4"/>
    </row>
    <row r="10" spans="1:9" s="118" customFormat="1" x14ac:dyDescent="0.3">
      <c r="A10" s="40"/>
      <c r="B10" s="117"/>
      <c r="C10" s="40" t="s">
        <v>1</v>
      </c>
      <c r="D10" s="40" t="s">
        <v>2</v>
      </c>
      <c r="E10" s="40" t="s">
        <v>3</v>
      </c>
      <c r="F10" s="40" t="s">
        <v>4</v>
      </c>
      <c r="G10" s="40" t="s">
        <v>5</v>
      </c>
      <c r="H10" s="4"/>
      <c r="I10" s="4"/>
    </row>
    <row r="11" spans="1:9" ht="33" x14ac:dyDescent="0.3">
      <c r="A11" s="38" t="s">
        <v>57</v>
      </c>
      <c r="B11" s="39" t="s">
        <v>77</v>
      </c>
      <c r="C11" s="116"/>
      <c r="D11" s="116"/>
      <c r="E11" s="116"/>
      <c r="F11" s="116"/>
      <c r="G11" s="116"/>
      <c r="H11" s="4"/>
      <c r="I11" s="4"/>
    </row>
    <row r="12" spans="1:9" ht="33" x14ac:dyDescent="0.3">
      <c r="A12" s="38" t="s">
        <v>52</v>
      </c>
      <c r="B12" s="39" t="s">
        <v>78</v>
      </c>
      <c r="C12" s="116"/>
      <c r="D12" s="116"/>
      <c r="E12" s="116"/>
      <c r="F12" s="116"/>
      <c r="G12" s="116"/>
      <c r="H12" s="4"/>
      <c r="I12" s="4"/>
    </row>
    <row r="13" spans="1:9" ht="33" x14ac:dyDescent="0.3">
      <c r="A13" s="38" t="s">
        <v>53</v>
      </c>
      <c r="B13" s="39" t="s">
        <v>79</v>
      </c>
      <c r="C13" s="116"/>
      <c r="D13" s="116"/>
      <c r="E13" s="116"/>
      <c r="F13" s="116"/>
      <c r="G13" s="116"/>
      <c r="H13" s="4"/>
      <c r="I13" s="4"/>
    </row>
    <row r="14" spans="1:9" x14ac:dyDescent="0.3">
      <c r="A14" s="38"/>
      <c r="B14" s="37"/>
      <c r="H14" s="4"/>
      <c r="I14" s="4"/>
    </row>
    <row r="15" spans="1:9" ht="44.25" customHeight="1" x14ac:dyDescent="0.3">
      <c r="A15" s="146" t="s">
        <v>55</v>
      </c>
      <c r="B15" s="146"/>
      <c r="C15" s="113"/>
      <c r="D15" s="113"/>
      <c r="E15" s="113"/>
      <c r="F15" s="113"/>
      <c r="G15" s="113"/>
    </row>
    <row r="16" spans="1:9" ht="84.75" customHeight="1" x14ac:dyDescent="0.3">
      <c r="A16" s="140" t="s">
        <v>111</v>
      </c>
      <c r="B16" s="141"/>
      <c r="C16" s="142"/>
      <c r="D16" s="143"/>
      <c r="E16" s="143"/>
      <c r="F16" s="143"/>
      <c r="G16" s="144"/>
    </row>
    <row r="17" spans="1:7" ht="79.5" customHeight="1" x14ac:dyDescent="0.3">
      <c r="A17" s="140" t="s">
        <v>112</v>
      </c>
      <c r="B17" s="141"/>
      <c r="C17" s="142"/>
      <c r="D17" s="143"/>
      <c r="E17" s="143"/>
      <c r="F17" s="143"/>
      <c r="G17" s="144"/>
    </row>
    <row r="18" spans="1:7" ht="83.25" customHeight="1" x14ac:dyDescent="0.3">
      <c r="A18" s="140" t="s">
        <v>113</v>
      </c>
      <c r="B18" s="141"/>
      <c r="C18" s="142"/>
      <c r="D18" s="143"/>
      <c r="E18" s="143"/>
      <c r="F18" s="143"/>
      <c r="G18" s="144"/>
    </row>
  </sheetData>
  <sheetProtection algorithmName="SHA-512" hashValue="ABtrr0Zk71vbZbaBNRiYxAQqi5k1Q/WgE1T6t2N4MH4BXK9AFYUPTycQ3fbttfuGz5pIVJL7Rd181UozM/m5eA==" saltValue="Txm67mdrhHoGbCAWEowS3Q==" spinCount="100000" sheet="1" objects="1" scenarios="1"/>
  <mergeCells count="8">
    <mergeCell ref="A18:B18"/>
    <mergeCell ref="C17:G17"/>
    <mergeCell ref="C18:G18"/>
    <mergeCell ref="A1:G1"/>
    <mergeCell ref="A16:B16"/>
    <mergeCell ref="C16:G16"/>
    <mergeCell ref="A17:B17"/>
    <mergeCell ref="A15:B1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52DCD-B463-4F32-9332-010823EB3499}">
  <sheetPr codeName="Sheet21"/>
  <dimension ref="A1:J132"/>
  <sheetViews>
    <sheetView view="pageLayout" topLeftCell="A26" zoomScaleNormal="70" zoomScaleSheetLayoutView="100" workbookViewId="0">
      <selection activeCell="H139" sqref="H139"/>
    </sheetView>
  </sheetViews>
  <sheetFormatPr defaultRowHeight="16.5" x14ac:dyDescent="0.3"/>
  <cols>
    <col min="1" max="1" width="1.625" style="100" customWidth="1"/>
    <col min="2" max="2" width="12.625" style="100" customWidth="1"/>
    <col min="3" max="3" width="5.75" style="27" customWidth="1"/>
    <col min="4" max="4" width="18.125" style="4" customWidth="1"/>
    <col min="5" max="5" width="9.375" style="4" customWidth="1"/>
    <col min="6" max="6" width="6.875" style="4" customWidth="1"/>
    <col min="7" max="7" width="8" style="4" customWidth="1"/>
    <col min="8" max="10" width="8" customWidth="1"/>
    <col min="11" max="11" width="3.75" customWidth="1"/>
  </cols>
  <sheetData>
    <row r="1" spans="1:10" s="35" customFormat="1" ht="48" customHeight="1" x14ac:dyDescent="0.3">
      <c r="B1" s="177" t="str">
        <f xml:space="preserve"> "Report of " &amp; 'Input Summary Statistics'!C2 &amp; " Critical Area Ordinance Effectiveness Indicators (See notes on page 4)"</f>
        <v>Report of  Critical Area Ordinance Effectiveness Indicators (See notes on page 4)</v>
      </c>
      <c r="C1" s="177"/>
      <c r="D1" s="177"/>
      <c r="E1" s="177"/>
      <c r="F1" s="177"/>
      <c r="G1" s="177"/>
      <c r="H1" s="177"/>
      <c r="I1" s="177"/>
      <c r="J1" s="177"/>
    </row>
    <row r="2" spans="1:10" ht="17.25" thickBot="1" x14ac:dyDescent="0.35">
      <c r="B2" s="79"/>
      <c r="C2" s="79"/>
      <c r="D2" s="79"/>
      <c r="E2" s="79"/>
      <c r="F2" s="79"/>
      <c r="G2" s="79"/>
      <c r="H2" s="147" t="s">
        <v>103</v>
      </c>
      <c r="I2" s="147"/>
      <c r="J2" s="147"/>
    </row>
    <row r="3" spans="1:10" ht="35.25" customHeight="1" x14ac:dyDescent="0.3">
      <c r="B3" s="181" t="str">
        <f>"Current Conditions (" &amp; 'Detailed Statistics'!B4 &amp;"):"</f>
        <v>Current Conditions (0):</v>
      </c>
      <c r="C3" s="181"/>
      <c r="D3" s="181"/>
      <c r="E3" s="79"/>
      <c r="F3" s="148">
        <f>'Input Summary Statistics'!C2</f>
        <v>0</v>
      </c>
      <c r="G3" s="149"/>
      <c r="H3" s="80" t="s">
        <v>87</v>
      </c>
      <c r="I3" s="81" t="s">
        <v>88</v>
      </c>
      <c r="J3" s="81" t="s">
        <v>89</v>
      </c>
    </row>
    <row r="4" spans="1:10" ht="16.5" customHeight="1" x14ac:dyDescent="0.3">
      <c r="B4" s="156" t="s">
        <v>109</v>
      </c>
      <c r="C4" s="156"/>
      <c r="D4" s="156"/>
      <c r="E4" s="157"/>
      <c r="F4" s="150" t="e">
        <f>'Detailed Statistics'!B15</f>
        <v>#DIV/0!</v>
      </c>
      <c r="G4" s="151"/>
      <c r="H4" s="119">
        <v>4.3999999999999997E-2</v>
      </c>
      <c r="I4" s="120">
        <v>5.5E-2</v>
      </c>
      <c r="J4" s="120">
        <v>9.9000000000000005E-2</v>
      </c>
    </row>
    <row r="5" spans="1:10" ht="16.5" customHeight="1" x14ac:dyDescent="0.3">
      <c r="B5" s="160" t="s">
        <v>102</v>
      </c>
      <c r="C5" s="160"/>
      <c r="D5" s="160"/>
      <c r="E5" s="161"/>
      <c r="F5" s="158" t="e">
        <f>'Detailed Statistics'!D19</f>
        <v>#DIV/0!</v>
      </c>
      <c r="G5" s="159"/>
      <c r="H5" s="121">
        <v>0.62</v>
      </c>
      <c r="I5" s="122">
        <v>0.62</v>
      </c>
      <c r="J5" s="122">
        <v>0.57999999999999996</v>
      </c>
    </row>
    <row r="6" spans="1:10" ht="36.75" customHeight="1" x14ac:dyDescent="0.3">
      <c r="B6" s="154" t="s">
        <v>114</v>
      </c>
      <c r="C6" s="154"/>
      <c r="D6" s="154"/>
      <c r="E6" s="155"/>
      <c r="F6" s="152" t="e">
        <f>'Detailed Statistics'!D21</f>
        <v>#DIV/0!</v>
      </c>
      <c r="G6" s="153"/>
      <c r="H6" s="123">
        <v>5.7999999999999996E-3</v>
      </c>
      <c r="I6" s="120">
        <v>1.4E-2</v>
      </c>
      <c r="J6" s="120">
        <v>2.1000000000000001E-2</v>
      </c>
    </row>
    <row r="7" spans="1:10" ht="36.75" customHeight="1" thickBot="1" x14ac:dyDescent="0.35">
      <c r="B7" s="154" t="s">
        <v>115</v>
      </c>
      <c r="C7" s="154"/>
      <c r="D7" s="154"/>
      <c r="E7" s="155"/>
      <c r="F7" s="191">
        <f>'Detailed Statistics'!B21</f>
        <v>0</v>
      </c>
      <c r="G7" s="192"/>
      <c r="H7" s="90"/>
      <c r="I7" s="91"/>
      <c r="J7" s="92"/>
    </row>
    <row r="8" spans="1:10" ht="33" customHeight="1" thickBot="1" x14ac:dyDescent="0.35">
      <c r="B8" s="180" t="str">
        <f>"Trends and " &amp;'Input Summary Statistics'!C4-'Input Summary Statistics'!C3 &amp;"-year averages:"</f>
        <v>Trends and 0-year averages:</v>
      </c>
      <c r="C8" s="180"/>
      <c r="D8" s="180"/>
      <c r="E8" s="101"/>
      <c r="F8" s="112"/>
      <c r="G8" s="112"/>
    </row>
    <row r="9" spans="1:10" s="25" customFormat="1" ht="29.25" thickBot="1" x14ac:dyDescent="0.35">
      <c r="B9" s="16" t="s">
        <v>43</v>
      </c>
      <c r="C9" s="20" t="s">
        <v>50</v>
      </c>
      <c r="D9" s="20" t="s">
        <v>35</v>
      </c>
      <c r="E9" s="20" t="s">
        <v>1</v>
      </c>
      <c r="F9" s="20" t="s">
        <v>2</v>
      </c>
      <c r="G9" s="20" t="s">
        <v>3</v>
      </c>
      <c r="H9" s="20" t="s">
        <v>4</v>
      </c>
      <c r="I9" s="102" t="s">
        <v>5</v>
      </c>
      <c r="J9" s="107" t="s">
        <v>0</v>
      </c>
    </row>
    <row r="10" spans="1:10" ht="27" x14ac:dyDescent="0.3">
      <c r="B10" s="179" t="s">
        <v>117</v>
      </c>
      <c r="C10" s="86" t="s">
        <v>95</v>
      </c>
      <c r="D10" s="129" t="s">
        <v>116</v>
      </c>
      <c r="E10" s="85">
        <f>'Detailed Statistics'!C27</f>
        <v>0</v>
      </c>
      <c r="F10" s="85">
        <f>'Detailed Statistics'!D27</f>
        <v>0</v>
      </c>
      <c r="G10" s="85">
        <f>'Detailed Statistics'!E27</f>
        <v>0</v>
      </c>
      <c r="H10" s="85">
        <f>'Detailed Statistics'!F27</f>
        <v>0</v>
      </c>
      <c r="I10" s="103">
        <f>'Detailed Statistics'!G27</f>
        <v>0</v>
      </c>
      <c r="J10" s="108" t="e">
        <f>'Detailed Statistics'!H27</f>
        <v>#DIV/0!</v>
      </c>
    </row>
    <row r="11" spans="1:10" ht="27.75" thickBot="1" x14ac:dyDescent="0.35">
      <c r="A11" s="28"/>
      <c r="B11" s="179"/>
      <c r="C11" s="87" t="s">
        <v>95</v>
      </c>
      <c r="D11" s="130" t="s">
        <v>118</v>
      </c>
      <c r="E11" s="88">
        <f>'Detailed Statistics'!C34</f>
        <v>0</v>
      </c>
      <c r="F11" s="88">
        <f>'Detailed Statistics'!D34</f>
        <v>0</v>
      </c>
      <c r="G11" s="88">
        <f>'Detailed Statistics'!E34</f>
        <v>0</v>
      </c>
      <c r="H11" s="88">
        <f>'Detailed Statistics'!F34</f>
        <v>0</v>
      </c>
      <c r="I11" s="104">
        <f>'Detailed Statistics'!G34</f>
        <v>0</v>
      </c>
      <c r="J11" s="109" t="e">
        <f>'Detailed Statistics'!H34</f>
        <v>#DIV/0!</v>
      </c>
    </row>
    <row r="12" spans="1:10" x14ac:dyDescent="0.3">
      <c r="A12" s="28"/>
      <c r="B12" s="179"/>
      <c r="C12" s="162" t="s">
        <v>99</v>
      </c>
      <c r="D12" s="167" t="s">
        <v>119</v>
      </c>
      <c r="E12" s="85" t="e">
        <f>'Detailed Statistics'!C35</f>
        <v>#DIV/0!</v>
      </c>
      <c r="F12" s="85" t="e">
        <f>'Detailed Statistics'!D35</f>
        <v>#DIV/0!</v>
      </c>
      <c r="G12" s="85" t="e">
        <f>'Detailed Statistics'!E35</f>
        <v>#DIV/0!</v>
      </c>
      <c r="H12" s="85" t="e">
        <f>'Detailed Statistics'!F35</f>
        <v>#DIV/0!</v>
      </c>
      <c r="I12" s="103" t="e">
        <f>'Detailed Statistics'!G35</f>
        <v>#DIV/0!</v>
      </c>
      <c r="J12" s="108" t="e">
        <f>'Detailed Statistics'!H35</f>
        <v>#DIV/0!</v>
      </c>
    </row>
    <row r="13" spans="1:10" ht="16.5" customHeight="1" x14ac:dyDescent="0.3">
      <c r="A13" s="28"/>
      <c r="B13" s="179"/>
      <c r="C13" s="163"/>
      <c r="D13" s="168"/>
      <c r="E13" s="165" t="s">
        <v>96</v>
      </c>
      <c r="F13" s="166"/>
      <c r="G13" s="166"/>
      <c r="H13" s="166"/>
      <c r="I13" s="166"/>
      <c r="J13" s="124">
        <v>0.53373460881734602</v>
      </c>
    </row>
    <row r="14" spans="1:10" ht="16.5" customHeight="1" x14ac:dyDescent="0.3">
      <c r="A14" s="28"/>
      <c r="B14" s="179"/>
      <c r="C14" s="163"/>
      <c r="D14" s="168"/>
      <c r="E14" s="165" t="s">
        <v>97</v>
      </c>
      <c r="F14" s="166"/>
      <c r="G14" s="166"/>
      <c r="H14" s="166"/>
      <c r="I14" s="166"/>
      <c r="J14" s="124">
        <v>1.36</v>
      </c>
    </row>
    <row r="15" spans="1:10" ht="16.5" customHeight="1" thickBot="1" x14ac:dyDescent="0.35">
      <c r="A15" s="28"/>
      <c r="B15" s="179"/>
      <c r="C15" s="164"/>
      <c r="D15" s="169"/>
      <c r="E15" s="165" t="s">
        <v>98</v>
      </c>
      <c r="F15" s="166"/>
      <c r="G15" s="166"/>
      <c r="H15" s="166"/>
      <c r="I15" s="166"/>
      <c r="J15" s="125">
        <v>2.06</v>
      </c>
    </row>
    <row r="16" spans="1:10" ht="21.75" customHeight="1" x14ac:dyDescent="0.3">
      <c r="B16" s="193" t="s">
        <v>120</v>
      </c>
      <c r="C16" s="162" t="s">
        <v>110</v>
      </c>
      <c r="D16" s="167" t="s">
        <v>121</v>
      </c>
      <c r="E16" s="93" t="e">
        <f>'Detailed Statistics'!C41</f>
        <v>#DIV/0!</v>
      </c>
      <c r="F16" s="93" t="e">
        <f>'Detailed Statistics'!D41</f>
        <v>#DIV/0!</v>
      </c>
      <c r="G16" s="93" t="e">
        <f>'Detailed Statistics'!E41</f>
        <v>#DIV/0!</v>
      </c>
      <c r="H16" s="93" t="e">
        <f>'Detailed Statistics'!F41</f>
        <v>#DIV/0!</v>
      </c>
      <c r="I16" s="105" t="e">
        <f>'Detailed Statistics'!G41</f>
        <v>#DIV/0!</v>
      </c>
      <c r="J16" s="110" t="e">
        <f>'Detailed Statistics'!H41</f>
        <v>#DIV/0!</v>
      </c>
    </row>
    <row r="17" spans="1:10" ht="16.5" customHeight="1" x14ac:dyDescent="0.3">
      <c r="B17" s="194"/>
      <c r="C17" s="163"/>
      <c r="D17" s="168"/>
      <c r="E17" s="165" t="s">
        <v>96</v>
      </c>
      <c r="F17" s="166"/>
      <c r="G17" s="166"/>
      <c r="H17" s="166"/>
      <c r="I17" s="166"/>
      <c r="J17" s="126">
        <v>71.900000000000006</v>
      </c>
    </row>
    <row r="18" spans="1:10" x14ac:dyDescent="0.3">
      <c r="B18" s="194"/>
      <c r="C18" s="163"/>
      <c r="D18" s="168"/>
      <c r="E18" s="165" t="s">
        <v>97</v>
      </c>
      <c r="F18" s="166"/>
      <c r="G18" s="166"/>
      <c r="H18" s="166"/>
      <c r="I18" s="166"/>
      <c r="J18" s="126">
        <v>59</v>
      </c>
    </row>
    <row r="19" spans="1:10" ht="17.25" customHeight="1" thickBot="1" x14ac:dyDescent="0.35">
      <c r="B19" s="195"/>
      <c r="C19" s="164"/>
      <c r="D19" s="169"/>
      <c r="E19" s="165" t="s">
        <v>98</v>
      </c>
      <c r="F19" s="166"/>
      <c r="G19" s="166"/>
      <c r="H19" s="166"/>
      <c r="I19" s="166"/>
      <c r="J19" s="127">
        <v>38</v>
      </c>
    </row>
    <row r="20" spans="1:10" x14ac:dyDescent="0.3">
      <c r="B20" s="188" t="s">
        <v>100</v>
      </c>
      <c r="C20" s="185" t="s">
        <v>110</v>
      </c>
      <c r="D20" s="182" t="s">
        <v>122</v>
      </c>
      <c r="E20" s="89" t="e">
        <f>'Detailed Statistics'!C46</f>
        <v>#DIV/0!</v>
      </c>
      <c r="F20" s="89" t="e">
        <f>'Detailed Statistics'!D46</f>
        <v>#DIV/0!</v>
      </c>
      <c r="G20" s="89" t="e">
        <f>'Detailed Statistics'!E46</f>
        <v>#DIV/0!</v>
      </c>
      <c r="H20" s="89" t="e">
        <f>'Detailed Statistics'!F46</f>
        <v>#DIV/0!</v>
      </c>
      <c r="I20" s="106" t="e">
        <f>'Detailed Statistics'!G46</f>
        <v>#DIV/0!</v>
      </c>
      <c r="J20" s="111" t="e">
        <f>'Detailed Statistics'!H46</f>
        <v>#DIV/0!</v>
      </c>
    </row>
    <row r="21" spans="1:10" ht="16.5" customHeight="1" x14ac:dyDescent="0.3">
      <c r="B21" s="189"/>
      <c r="C21" s="186"/>
      <c r="D21" s="183"/>
      <c r="E21" s="165" t="s">
        <v>96</v>
      </c>
      <c r="F21" s="166"/>
      <c r="G21" s="166"/>
      <c r="H21" s="166"/>
      <c r="I21" s="166"/>
      <c r="J21" s="128">
        <v>134.69999999999999</v>
      </c>
    </row>
    <row r="22" spans="1:10" x14ac:dyDescent="0.3">
      <c r="B22" s="189"/>
      <c r="C22" s="186"/>
      <c r="D22" s="183"/>
      <c r="E22" s="165" t="s">
        <v>97</v>
      </c>
      <c r="F22" s="166"/>
      <c r="G22" s="166"/>
      <c r="H22" s="166"/>
      <c r="I22" s="166"/>
      <c r="J22" s="128">
        <v>43.5</v>
      </c>
    </row>
    <row r="23" spans="1:10" ht="17.25" customHeight="1" thickBot="1" x14ac:dyDescent="0.35">
      <c r="B23" s="190"/>
      <c r="C23" s="187"/>
      <c r="D23" s="184"/>
      <c r="E23" s="165" t="s">
        <v>98</v>
      </c>
      <c r="F23" s="166"/>
      <c r="G23" s="166"/>
      <c r="H23" s="166"/>
      <c r="I23" s="166"/>
      <c r="J23" s="127">
        <v>18</v>
      </c>
    </row>
    <row r="24" spans="1:10" ht="99" customHeight="1" x14ac:dyDescent="0.3">
      <c r="B24" s="171" t="s">
        <v>104</v>
      </c>
      <c r="C24" s="172"/>
      <c r="D24" s="172"/>
      <c r="E24" s="172"/>
      <c r="F24" s="172"/>
      <c r="G24" s="172"/>
      <c r="H24" s="172"/>
      <c r="I24" s="172"/>
      <c r="J24" s="172"/>
    </row>
    <row r="25" spans="1:10" s="35" customFormat="1" ht="42.75" customHeight="1" x14ac:dyDescent="0.3">
      <c r="A25" s="34"/>
      <c r="B25" s="178" t="str">
        <f>B1</f>
        <v>Report of  Critical Area Ordinance Effectiveness Indicators (See notes on page 4)</v>
      </c>
      <c r="C25" s="178"/>
      <c r="D25" s="178"/>
      <c r="E25" s="178"/>
      <c r="F25" s="178"/>
      <c r="G25" s="178"/>
      <c r="H25" s="178"/>
      <c r="I25" s="178"/>
      <c r="J25" s="178"/>
    </row>
    <row r="26" spans="1:10" x14ac:dyDescent="0.3">
      <c r="A26" s="32"/>
      <c r="B26" s="32"/>
      <c r="C26" s="31"/>
      <c r="D26" s="29"/>
      <c r="E26" s="29"/>
      <c r="F26" s="29"/>
      <c r="G26" s="29"/>
      <c r="H26" s="30"/>
      <c r="I26" s="30"/>
      <c r="J26" s="30"/>
    </row>
    <row r="27" spans="1:10" x14ac:dyDescent="0.3">
      <c r="A27" s="32"/>
      <c r="B27" s="32"/>
      <c r="C27" s="31"/>
      <c r="D27" s="29"/>
      <c r="E27" s="29"/>
      <c r="F27" s="29"/>
      <c r="G27" s="29"/>
      <c r="H27" s="30"/>
      <c r="I27" s="30"/>
      <c r="J27" s="30"/>
    </row>
    <row r="28" spans="1:10" x14ac:dyDescent="0.3">
      <c r="A28" s="32"/>
      <c r="B28" s="32"/>
      <c r="C28" s="31"/>
      <c r="D28" s="29"/>
      <c r="E28" s="29"/>
      <c r="F28" s="29"/>
      <c r="G28" s="29"/>
      <c r="H28" s="30"/>
      <c r="I28" s="30"/>
      <c r="J28" s="30"/>
    </row>
    <row r="29" spans="1:10" x14ac:dyDescent="0.3">
      <c r="A29" s="32"/>
      <c r="B29" s="32"/>
      <c r="C29" s="31"/>
      <c r="D29" s="29"/>
      <c r="E29" s="29"/>
      <c r="F29" s="29"/>
      <c r="G29" s="29"/>
      <c r="H29" s="30"/>
      <c r="I29" s="30"/>
      <c r="J29" s="30"/>
    </row>
    <row r="30" spans="1:10" x14ac:dyDescent="0.3">
      <c r="A30" s="32"/>
      <c r="B30" s="32"/>
      <c r="C30" s="31"/>
      <c r="D30" s="29"/>
      <c r="E30" s="29"/>
      <c r="F30" s="29"/>
      <c r="G30" s="29"/>
      <c r="H30" s="30"/>
      <c r="I30" s="30"/>
      <c r="J30" s="30"/>
    </row>
    <row r="31" spans="1:10" x14ac:dyDescent="0.3">
      <c r="A31" s="32"/>
      <c r="B31" s="32"/>
      <c r="C31" s="31"/>
      <c r="D31" s="29"/>
      <c r="E31" s="29"/>
      <c r="F31" s="29"/>
      <c r="G31" s="29"/>
      <c r="H31" s="30"/>
      <c r="I31" s="30"/>
      <c r="J31" s="30"/>
    </row>
    <row r="32" spans="1:10" x14ac:dyDescent="0.3">
      <c r="A32" s="32"/>
      <c r="B32" s="32"/>
      <c r="C32" s="31"/>
      <c r="D32" s="29"/>
      <c r="E32" s="29"/>
      <c r="F32" s="29"/>
      <c r="G32" s="29"/>
      <c r="H32" s="30"/>
      <c r="I32" s="30"/>
      <c r="J32" s="30"/>
    </row>
    <row r="33" spans="1:10" x14ac:dyDescent="0.3">
      <c r="A33" s="32"/>
      <c r="B33" s="32"/>
      <c r="C33" s="31"/>
      <c r="D33" s="29"/>
      <c r="E33" s="29"/>
      <c r="F33" s="29"/>
      <c r="G33" s="29"/>
      <c r="H33" s="30"/>
      <c r="I33" s="30"/>
      <c r="J33" s="30"/>
    </row>
    <row r="34" spans="1:10" x14ac:dyDescent="0.3">
      <c r="A34" s="32"/>
      <c r="B34" s="32"/>
      <c r="C34" s="31"/>
      <c r="D34" s="29"/>
      <c r="E34" s="29"/>
      <c r="F34" s="29"/>
      <c r="G34" s="29"/>
      <c r="H34" s="30"/>
      <c r="I34" s="30"/>
      <c r="J34" s="30"/>
    </row>
    <row r="35" spans="1:10" x14ac:dyDescent="0.3">
      <c r="A35" s="32"/>
      <c r="B35" s="32"/>
      <c r="C35" s="31"/>
      <c r="D35" s="29"/>
      <c r="E35" s="29"/>
      <c r="F35" s="29"/>
      <c r="G35" s="29"/>
      <c r="H35" s="30"/>
      <c r="I35" s="30"/>
      <c r="J35" s="30"/>
    </row>
    <row r="36" spans="1:10" x14ac:dyDescent="0.3">
      <c r="A36" s="32"/>
      <c r="B36" s="32"/>
      <c r="C36" s="31"/>
      <c r="D36" s="29"/>
      <c r="E36" s="29"/>
      <c r="F36" s="29"/>
      <c r="G36" s="29"/>
      <c r="H36" s="30"/>
      <c r="I36" s="30"/>
      <c r="J36" s="30"/>
    </row>
    <row r="37" spans="1:10" x14ac:dyDescent="0.3">
      <c r="A37" s="32"/>
      <c r="B37" s="32"/>
      <c r="C37" s="31"/>
      <c r="D37" s="29"/>
      <c r="E37" s="29"/>
      <c r="F37" s="29"/>
      <c r="G37" s="29"/>
      <c r="H37" s="30"/>
      <c r="I37" s="30"/>
      <c r="J37" s="30"/>
    </row>
    <row r="38" spans="1:10" x14ac:dyDescent="0.3">
      <c r="A38" s="32"/>
      <c r="B38" s="32"/>
      <c r="C38" s="31"/>
      <c r="D38" s="29"/>
      <c r="E38" s="29"/>
      <c r="F38" s="29"/>
      <c r="G38" s="29"/>
      <c r="H38" s="30"/>
      <c r="I38" s="30"/>
      <c r="J38" s="30"/>
    </row>
    <row r="39" spans="1:10" x14ac:dyDescent="0.3">
      <c r="A39" s="32"/>
      <c r="B39" s="32"/>
      <c r="C39" s="31"/>
      <c r="D39" s="29"/>
      <c r="E39" s="29"/>
      <c r="F39" s="29"/>
      <c r="G39" s="29"/>
      <c r="H39" s="30"/>
      <c r="I39" s="30"/>
      <c r="J39" s="30"/>
    </row>
    <row r="40" spans="1:10" x14ac:dyDescent="0.3">
      <c r="A40" s="32"/>
      <c r="B40" s="32"/>
      <c r="C40" s="31"/>
      <c r="D40" s="29"/>
      <c r="E40" s="29"/>
      <c r="F40" s="29"/>
      <c r="G40" s="29"/>
      <c r="H40" s="30"/>
      <c r="I40" s="30"/>
      <c r="J40" s="30"/>
    </row>
    <row r="41" spans="1:10" x14ac:dyDescent="0.3">
      <c r="A41" s="32"/>
      <c r="B41" s="32"/>
      <c r="C41" s="31"/>
      <c r="D41" s="29"/>
      <c r="E41" s="29"/>
      <c r="F41" s="29"/>
      <c r="G41" s="29"/>
      <c r="H41" s="30"/>
      <c r="I41" s="30"/>
      <c r="J41" s="30"/>
    </row>
    <row r="42" spans="1:10" s="30" customFormat="1" x14ac:dyDescent="0.3">
      <c r="A42" s="32"/>
      <c r="B42" s="32"/>
      <c r="C42" s="31"/>
      <c r="D42" s="29"/>
      <c r="E42" s="29"/>
      <c r="F42" s="29"/>
      <c r="G42" s="29"/>
    </row>
    <row r="43" spans="1:10" s="30" customFormat="1" x14ac:dyDescent="0.3">
      <c r="A43" s="32"/>
      <c r="B43" s="32"/>
      <c r="C43" s="31"/>
      <c r="D43" s="29"/>
      <c r="E43" s="29"/>
      <c r="F43" s="29"/>
      <c r="G43" s="29"/>
    </row>
    <row r="44" spans="1:10" x14ac:dyDescent="0.3">
      <c r="A44" s="32"/>
      <c r="B44" s="32"/>
      <c r="C44" s="31"/>
      <c r="D44" s="29"/>
      <c r="E44" s="29"/>
      <c r="F44" s="29"/>
      <c r="G44" s="29"/>
      <c r="H44" s="30"/>
      <c r="I44" s="30"/>
      <c r="J44" s="30"/>
    </row>
    <row r="45" spans="1:10" x14ac:dyDescent="0.3">
      <c r="A45" s="32"/>
      <c r="B45" s="32"/>
      <c r="C45" s="31"/>
      <c r="D45" s="29"/>
      <c r="E45" s="29"/>
      <c r="F45" s="29"/>
      <c r="G45" s="29"/>
      <c r="H45" s="30"/>
      <c r="I45" s="30"/>
      <c r="J45" s="30"/>
    </row>
    <row r="46" spans="1:10" x14ac:dyDescent="0.3">
      <c r="A46" s="32"/>
      <c r="B46" s="32"/>
      <c r="C46" s="31"/>
      <c r="D46" s="29"/>
      <c r="E46" s="29"/>
      <c r="F46" s="29"/>
      <c r="G46" s="29"/>
      <c r="H46" s="30"/>
      <c r="I46" s="30"/>
      <c r="J46" s="30"/>
    </row>
    <row r="47" spans="1:10" x14ac:dyDescent="0.3">
      <c r="A47" s="32"/>
      <c r="B47" s="32"/>
      <c r="C47" s="31"/>
      <c r="D47" s="29"/>
      <c r="E47" s="29"/>
      <c r="F47" s="29"/>
      <c r="G47" s="29"/>
      <c r="H47" s="30"/>
      <c r="I47" s="30"/>
      <c r="J47" s="30"/>
    </row>
    <row r="48" spans="1:10" x14ac:dyDescent="0.3">
      <c r="A48" s="32"/>
      <c r="B48" s="32"/>
      <c r="C48" s="31"/>
      <c r="D48" s="29"/>
      <c r="E48" s="29"/>
      <c r="F48" s="29"/>
      <c r="G48" s="29"/>
      <c r="H48" s="30"/>
      <c r="I48" s="30"/>
      <c r="J48" s="30"/>
    </row>
    <row r="49" spans="1:10" x14ac:dyDescent="0.3">
      <c r="A49" s="32"/>
      <c r="B49" s="32"/>
      <c r="C49" s="31"/>
      <c r="D49" s="29"/>
      <c r="E49" s="29"/>
      <c r="F49" s="29"/>
      <c r="G49" s="29"/>
      <c r="H49" s="30"/>
      <c r="I49" s="30"/>
      <c r="J49" s="30"/>
    </row>
    <row r="50" spans="1:10" x14ac:dyDescent="0.3">
      <c r="A50" s="32"/>
      <c r="B50" s="32"/>
      <c r="C50" s="31"/>
      <c r="D50" s="29"/>
      <c r="E50" s="29"/>
      <c r="F50" s="29"/>
      <c r="G50" s="29"/>
      <c r="H50" s="30"/>
      <c r="I50" s="30"/>
      <c r="J50" s="30"/>
    </row>
    <row r="51" spans="1:10" x14ac:dyDescent="0.3">
      <c r="A51" s="32"/>
      <c r="B51" s="32"/>
      <c r="C51" s="31"/>
      <c r="D51" s="29"/>
      <c r="E51" s="29"/>
      <c r="F51" s="29"/>
      <c r="G51" s="29"/>
      <c r="H51" s="30"/>
      <c r="I51" s="30"/>
      <c r="J51" s="30"/>
    </row>
    <row r="52" spans="1:10" x14ac:dyDescent="0.3">
      <c r="A52" s="32"/>
      <c r="B52" s="32"/>
      <c r="C52" s="31"/>
      <c r="D52" s="29"/>
      <c r="E52" s="29"/>
      <c r="F52" s="29"/>
      <c r="G52" s="29"/>
      <c r="H52" s="30"/>
      <c r="I52" s="30"/>
      <c r="J52" s="30"/>
    </row>
    <row r="53" spans="1:10" x14ac:dyDescent="0.3">
      <c r="A53" s="32"/>
      <c r="B53" s="32"/>
      <c r="C53" s="31"/>
      <c r="D53" s="29"/>
      <c r="E53" s="29"/>
      <c r="F53" s="29"/>
      <c r="G53" s="29"/>
      <c r="H53" s="30"/>
      <c r="I53" s="30"/>
      <c r="J53" s="30"/>
    </row>
    <row r="54" spans="1:10" x14ac:dyDescent="0.3">
      <c r="A54" s="32"/>
      <c r="B54" s="32"/>
      <c r="C54" s="31"/>
      <c r="D54" s="29"/>
      <c r="E54" s="29"/>
      <c r="F54" s="29"/>
      <c r="G54" s="29"/>
      <c r="H54" s="30"/>
      <c r="I54" s="30"/>
      <c r="J54" s="30"/>
    </row>
    <row r="55" spans="1:10" x14ac:dyDescent="0.3">
      <c r="A55" s="32"/>
      <c r="B55" s="32"/>
      <c r="C55" s="31"/>
      <c r="D55" s="29"/>
      <c r="E55" s="29"/>
      <c r="F55" s="29"/>
      <c r="G55" s="29"/>
      <c r="H55" s="30"/>
      <c r="I55" s="30"/>
      <c r="J55" s="30"/>
    </row>
    <row r="56" spans="1:10" x14ac:dyDescent="0.3">
      <c r="A56" s="32"/>
      <c r="B56" s="32"/>
      <c r="C56" s="31"/>
      <c r="D56" s="29"/>
      <c r="E56" s="29"/>
      <c r="F56" s="29"/>
      <c r="G56" s="29"/>
      <c r="H56" s="30"/>
      <c r="I56" s="30"/>
      <c r="J56" s="30"/>
    </row>
    <row r="57" spans="1:10" x14ac:dyDescent="0.3">
      <c r="A57" s="32"/>
      <c r="B57" s="32"/>
      <c r="C57" s="31"/>
      <c r="D57" s="29"/>
      <c r="E57" s="29"/>
      <c r="F57" s="29"/>
      <c r="G57" s="29"/>
      <c r="H57" s="30"/>
      <c r="I57" s="30"/>
      <c r="J57" s="30"/>
    </row>
    <row r="58" spans="1:10" x14ac:dyDescent="0.3">
      <c r="A58" s="32"/>
      <c r="B58" s="32"/>
      <c r="C58" s="31"/>
      <c r="D58" s="29"/>
      <c r="E58" s="29"/>
      <c r="F58" s="29"/>
      <c r="G58" s="29"/>
      <c r="H58" s="30"/>
      <c r="I58" s="30"/>
      <c r="J58" s="30"/>
    </row>
    <row r="59" spans="1:10" x14ac:dyDescent="0.3">
      <c r="A59" s="32"/>
      <c r="B59" s="32"/>
      <c r="C59" s="31"/>
      <c r="D59" s="29"/>
      <c r="E59" s="29"/>
      <c r="F59" s="29"/>
      <c r="G59" s="29"/>
      <c r="H59" s="30"/>
      <c r="I59" s="30"/>
      <c r="J59" s="30"/>
    </row>
    <row r="60" spans="1:10" x14ac:dyDescent="0.3">
      <c r="A60" s="32"/>
      <c r="B60" s="32"/>
      <c r="C60" s="31"/>
      <c r="D60" s="29"/>
      <c r="E60" s="29"/>
      <c r="F60" s="29"/>
      <c r="G60" s="29"/>
      <c r="H60" s="30"/>
      <c r="I60" s="30"/>
      <c r="J60" s="30"/>
    </row>
    <row r="61" spans="1:10" x14ac:dyDescent="0.3">
      <c r="A61" s="32"/>
      <c r="B61" s="32"/>
      <c r="C61" s="31"/>
      <c r="D61" s="29"/>
      <c r="E61" s="29"/>
      <c r="F61" s="29"/>
      <c r="G61" s="29"/>
      <c r="H61" s="30"/>
      <c r="I61" s="30"/>
      <c r="J61" s="30"/>
    </row>
    <row r="62" spans="1:10" x14ac:dyDescent="0.3">
      <c r="A62" s="32"/>
      <c r="B62" s="32"/>
      <c r="C62" s="31"/>
      <c r="D62" s="29"/>
      <c r="E62" s="29"/>
      <c r="F62" s="29"/>
      <c r="G62" s="29"/>
      <c r="H62" s="30"/>
      <c r="I62" s="30"/>
      <c r="J62" s="30"/>
    </row>
    <row r="63" spans="1:10" x14ac:dyDescent="0.3">
      <c r="A63" s="32"/>
      <c r="B63" s="32"/>
      <c r="C63" s="31"/>
      <c r="D63" s="29"/>
      <c r="E63" s="29"/>
      <c r="F63" s="29"/>
      <c r="G63" s="29"/>
      <c r="H63" s="30"/>
      <c r="I63" s="30"/>
      <c r="J63" s="30"/>
    </row>
    <row r="64" spans="1:10" x14ac:dyDescent="0.3">
      <c r="A64" s="32"/>
      <c r="B64" s="32"/>
      <c r="C64" s="31"/>
      <c r="D64" s="29"/>
      <c r="E64" s="29"/>
      <c r="F64" s="29"/>
      <c r="G64" s="29"/>
      <c r="H64" s="30"/>
      <c r="I64" s="30"/>
      <c r="J64" s="30"/>
    </row>
    <row r="65" spans="1:10" x14ac:dyDescent="0.3">
      <c r="A65" s="32"/>
      <c r="B65" s="32"/>
      <c r="C65" s="31"/>
      <c r="D65" s="29"/>
      <c r="E65" s="29"/>
      <c r="F65" s="29"/>
      <c r="G65" s="29"/>
      <c r="H65" s="30"/>
      <c r="I65" s="30"/>
      <c r="J65" s="30"/>
    </row>
    <row r="66" spans="1:10" x14ac:dyDescent="0.3">
      <c r="A66" s="32"/>
      <c r="B66" s="32"/>
      <c r="C66" s="31"/>
      <c r="D66" s="29"/>
      <c r="E66" s="29"/>
      <c r="F66" s="29"/>
      <c r="G66" s="29"/>
      <c r="H66" s="30"/>
      <c r="I66" s="30"/>
      <c r="J66" s="30"/>
    </row>
    <row r="67" spans="1:10" x14ac:dyDescent="0.3">
      <c r="A67" s="32"/>
      <c r="B67" s="32"/>
      <c r="C67" s="31"/>
      <c r="D67" s="29"/>
      <c r="E67" s="29"/>
      <c r="F67" s="29"/>
      <c r="G67" s="29"/>
      <c r="H67" s="30"/>
      <c r="I67" s="30"/>
      <c r="J67" s="30"/>
    </row>
    <row r="68" spans="1:10" x14ac:dyDescent="0.3">
      <c r="A68" s="32"/>
      <c r="B68" s="32"/>
      <c r="C68" s="31"/>
      <c r="D68" s="29"/>
      <c r="E68" s="29"/>
      <c r="F68" s="29"/>
      <c r="G68" s="29"/>
      <c r="H68" s="30"/>
      <c r="I68" s="30"/>
      <c r="J68" s="30"/>
    </row>
    <row r="69" spans="1:10" x14ac:dyDescent="0.3">
      <c r="A69" s="32"/>
      <c r="B69" s="32"/>
      <c r="C69" s="31"/>
      <c r="D69" s="29"/>
      <c r="E69" s="29"/>
      <c r="F69" s="29"/>
      <c r="G69" s="29"/>
      <c r="H69" s="30"/>
      <c r="I69" s="30"/>
      <c r="J69" s="30"/>
    </row>
    <row r="70" spans="1:10" x14ac:dyDescent="0.3">
      <c r="A70" s="32"/>
      <c r="B70" s="131" t="s">
        <v>123</v>
      </c>
      <c r="C70" s="31"/>
      <c r="D70" s="29"/>
      <c r="E70" s="29"/>
      <c r="F70" s="29"/>
      <c r="G70" s="29"/>
      <c r="H70" s="30"/>
      <c r="I70" s="30"/>
      <c r="J70" s="30"/>
    </row>
    <row r="71" spans="1:10" s="35" customFormat="1" ht="34.5" customHeight="1" x14ac:dyDescent="0.3">
      <c r="A71" s="34"/>
      <c r="B71" s="178" t="str">
        <f>B1</f>
        <v>Report of  Critical Area Ordinance Effectiveness Indicators (See notes on page 4)</v>
      </c>
      <c r="C71" s="178"/>
      <c r="D71" s="178"/>
      <c r="E71" s="178"/>
      <c r="F71" s="178"/>
      <c r="G71" s="178"/>
      <c r="H71" s="178"/>
      <c r="I71" s="178"/>
      <c r="J71" s="178"/>
    </row>
    <row r="72" spans="1:10" x14ac:dyDescent="0.3">
      <c r="A72" s="32"/>
      <c r="B72" s="32"/>
      <c r="C72" s="31"/>
      <c r="D72" s="29"/>
      <c r="E72" s="29"/>
      <c r="F72" s="29"/>
      <c r="G72" s="29"/>
      <c r="H72" s="30"/>
      <c r="I72" s="30"/>
      <c r="J72" s="30"/>
    </row>
    <row r="73" spans="1:10" x14ac:dyDescent="0.3">
      <c r="A73" s="32"/>
      <c r="B73" s="32"/>
      <c r="C73" s="31"/>
      <c r="D73" s="29"/>
      <c r="E73" s="29"/>
      <c r="F73" s="29"/>
      <c r="G73" s="29"/>
      <c r="H73" s="30"/>
      <c r="I73" s="30"/>
      <c r="J73" s="30"/>
    </row>
    <row r="74" spans="1:10" x14ac:dyDescent="0.3">
      <c r="A74" s="32"/>
      <c r="B74" s="32"/>
      <c r="C74" s="31"/>
      <c r="D74" s="29"/>
      <c r="E74" s="29"/>
      <c r="F74" s="29"/>
      <c r="G74" s="29"/>
      <c r="H74" s="30"/>
      <c r="I74" s="30"/>
      <c r="J74" s="30"/>
    </row>
    <row r="75" spans="1:10" x14ac:dyDescent="0.3">
      <c r="A75" s="32"/>
      <c r="B75" s="32"/>
      <c r="C75" s="31"/>
      <c r="D75" s="29"/>
      <c r="E75" s="29"/>
      <c r="F75" s="29"/>
      <c r="G75" s="29"/>
      <c r="H75" s="30"/>
      <c r="I75" s="30"/>
      <c r="J75" s="30"/>
    </row>
    <row r="76" spans="1:10" x14ac:dyDescent="0.3">
      <c r="A76" s="32"/>
      <c r="B76" s="32"/>
      <c r="C76" s="31"/>
      <c r="D76" s="29"/>
      <c r="E76" s="29"/>
      <c r="F76" s="29"/>
      <c r="G76" s="29"/>
      <c r="H76" s="30"/>
      <c r="I76" s="30"/>
      <c r="J76" s="30"/>
    </row>
    <row r="77" spans="1:10" x14ac:dyDescent="0.3">
      <c r="A77" s="32"/>
      <c r="B77" s="32"/>
      <c r="C77" s="31"/>
      <c r="D77" s="29"/>
      <c r="E77" s="29"/>
      <c r="F77" s="29"/>
      <c r="G77" s="29"/>
      <c r="H77" s="30"/>
      <c r="I77" s="30"/>
      <c r="J77" s="30"/>
    </row>
    <row r="78" spans="1:10" x14ac:dyDescent="0.3">
      <c r="A78" s="32"/>
      <c r="B78" s="32"/>
      <c r="C78" s="31"/>
      <c r="D78" s="29"/>
      <c r="E78" s="29"/>
      <c r="F78" s="29"/>
      <c r="G78" s="29"/>
      <c r="H78" s="30"/>
      <c r="I78" s="30"/>
      <c r="J78" s="30"/>
    </row>
    <row r="79" spans="1:10" x14ac:dyDescent="0.3">
      <c r="A79" s="32"/>
      <c r="B79" s="32"/>
      <c r="C79" s="31"/>
      <c r="D79" s="29"/>
      <c r="E79" s="29"/>
      <c r="F79" s="29"/>
      <c r="G79" s="29"/>
      <c r="H79" s="30"/>
      <c r="I79" s="30"/>
      <c r="J79" s="30"/>
    </row>
    <row r="80" spans="1:10" x14ac:dyDescent="0.3">
      <c r="A80" s="32"/>
      <c r="B80" s="32"/>
      <c r="C80" s="31"/>
      <c r="D80" s="29"/>
      <c r="E80" s="29"/>
      <c r="F80" s="29"/>
      <c r="G80" s="29"/>
      <c r="H80" s="30"/>
      <c r="I80" s="30"/>
      <c r="J80" s="30"/>
    </row>
    <row r="81" spans="1:10" x14ac:dyDescent="0.3">
      <c r="A81" s="32"/>
      <c r="B81" s="32"/>
      <c r="C81" s="31"/>
      <c r="D81" s="29"/>
      <c r="E81" s="29"/>
      <c r="F81" s="29"/>
      <c r="G81" s="29"/>
      <c r="H81" s="30"/>
      <c r="I81" s="30"/>
      <c r="J81" s="30"/>
    </row>
    <row r="82" spans="1:10" x14ac:dyDescent="0.3">
      <c r="A82" s="32"/>
      <c r="B82" s="32"/>
      <c r="C82" s="31"/>
      <c r="D82" s="29"/>
      <c r="E82" s="29"/>
      <c r="F82" s="29"/>
      <c r="G82" s="29"/>
      <c r="H82" s="30"/>
      <c r="I82" s="30"/>
      <c r="J82" s="30"/>
    </row>
    <row r="83" spans="1:10" x14ac:dyDescent="0.3">
      <c r="A83" s="32"/>
      <c r="B83" s="32"/>
      <c r="C83" s="31"/>
      <c r="D83" s="29"/>
      <c r="E83" s="29"/>
      <c r="F83" s="29"/>
      <c r="G83" s="29"/>
      <c r="H83" s="30"/>
      <c r="I83" s="30"/>
      <c r="J83" s="30"/>
    </row>
    <row r="84" spans="1:10" x14ac:dyDescent="0.3">
      <c r="A84" s="32"/>
      <c r="B84" s="32"/>
      <c r="C84" s="31"/>
      <c r="D84" s="29"/>
      <c r="E84" s="29"/>
      <c r="F84" s="29"/>
      <c r="G84" s="29"/>
      <c r="H84" s="30"/>
      <c r="I84" s="30"/>
      <c r="J84" s="30"/>
    </row>
    <row r="85" spans="1:10" x14ac:dyDescent="0.3">
      <c r="A85" s="32"/>
      <c r="B85" s="32"/>
      <c r="C85" s="31"/>
      <c r="D85" s="29"/>
      <c r="E85" s="29"/>
      <c r="F85" s="29"/>
      <c r="G85" s="29"/>
      <c r="H85" s="30"/>
      <c r="I85" s="30"/>
      <c r="J85" s="30"/>
    </row>
    <row r="86" spans="1:10" x14ac:dyDescent="0.3">
      <c r="A86" s="32"/>
      <c r="B86" s="32"/>
      <c r="C86" s="31"/>
      <c r="D86" s="29"/>
      <c r="E86" s="29"/>
      <c r="F86" s="29"/>
      <c r="G86" s="29"/>
      <c r="H86" s="30"/>
      <c r="I86" s="30"/>
      <c r="J86" s="30"/>
    </row>
    <row r="87" spans="1:10" x14ac:dyDescent="0.3">
      <c r="A87" s="32"/>
      <c r="B87" s="32"/>
      <c r="C87" s="31"/>
      <c r="D87" s="29"/>
      <c r="E87" s="29"/>
      <c r="F87" s="29"/>
      <c r="G87" s="29"/>
      <c r="H87" s="30"/>
      <c r="I87" s="30"/>
      <c r="J87" s="30"/>
    </row>
    <row r="88" spans="1:10" x14ac:dyDescent="0.3">
      <c r="A88" s="32"/>
      <c r="B88" s="32"/>
      <c r="C88" s="31"/>
      <c r="D88" s="29"/>
      <c r="E88" s="29"/>
      <c r="F88" s="29"/>
      <c r="G88" s="29"/>
      <c r="H88" s="30"/>
      <c r="I88" s="30"/>
      <c r="J88" s="30"/>
    </row>
    <row r="89" spans="1:10" x14ac:dyDescent="0.3">
      <c r="A89" s="32"/>
      <c r="B89" s="32"/>
      <c r="C89" s="31"/>
      <c r="D89" s="29"/>
      <c r="E89" s="29"/>
      <c r="F89" s="29"/>
      <c r="G89" s="29"/>
      <c r="H89" s="30"/>
      <c r="I89" s="30"/>
      <c r="J89" s="30"/>
    </row>
    <row r="90" spans="1:10" x14ac:dyDescent="0.3">
      <c r="A90" s="32"/>
      <c r="B90" s="32"/>
      <c r="C90" s="31"/>
      <c r="D90" s="29"/>
      <c r="E90" s="29"/>
      <c r="F90" s="29"/>
      <c r="G90" s="29"/>
      <c r="H90" s="30"/>
      <c r="I90" s="30"/>
      <c r="J90" s="30"/>
    </row>
    <row r="91" spans="1:10" x14ac:dyDescent="0.3">
      <c r="A91" s="32"/>
      <c r="B91" s="32"/>
      <c r="C91" s="31"/>
      <c r="D91" s="29"/>
      <c r="E91" s="29"/>
      <c r="F91" s="29"/>
      <c r="G91" s="29"/>
      <c r="H91" s="30"/>
      <c r="I91" s="30"/>
      <c r="J91" s="30"/>
    </row>
    <row r="92" spans="1:10" x14ac:dyDescent="0.3">
      <c r="A92" s="32"/>
      <c r="B92" s="32"/>
      <c r="C92" s="31"/>
      <c r="D92" s="29"/>
      <c r="E92" s="29"/>
      <c r="F92" s="29"/>
      <c r="G92" s="29"/>
      <c r="H92" s="30"/>
      <c r="I92" s="30"/>
      <c r="J92" s="30"/>
    </row>
    <row r="93" spans="1:10" x14ac:dyDescent="0.3">
      <c r="A93" s="32"/>
      <c r="B93" s="32"/>
      <c r="C93" s="31"/>
      <c r="D93" s="29"/>
      <c r="E93" s="29"/>
      <c r="F93" s="29"/>
      <c r="G93" s="29"/>
      <c r="H93" s="30"/>
      <c r="I93" s="30"/>
      <c r="J93" s="30"/>
    </row>
    <row r="94" spans="1:10" x14ac:dyDescent="0.3">
      <c r="A94" s="32"/>
      <c r="B94" s="32"/>
      <c r="C94" s="31"/>
      <c r="D94" s="29"/>
      <c r="E94" s="29"/>
      <c r="F94" s="29"/>
      <c r="G94" s="29"/>
      <c r="H94" s="30"/>
      <c r="I94" s="30"/>
      <c r="J94" s="30"/>
    </row>
    <row r="95" spans="1:10" x14ac:dyDescent="0.3">
      <c r="A95" s="32"/>
      <c r="B95" s="32"/>
      <c r="C95" s="31"/>
      <c r="D95" s="29"/>
      <c r="E95" s="29"/>
      <c r="F95" s="29"/>
      <c r="G95" s="29"/>
      <c r="H95" s="30"/>
      <c r="I95" s="30"/>
      <c r="J95" s="30"/>
    </row>
    <row r="96" spans="1:10" x14ac:dyDescent="0.3">
      <c r="A96" s="32"/>
      <c r="B96" s="32"/>
      <c r="C96" s="31"/>
      <c r="D96" s="29"/>
      <c r="E96" s="29"/>
      <c r="F96" s="29"/>
      <c r="G96" s="29"/>
      <c r="H96" s="30"/>
      <c r="I96" s="30"/>
      <c r="J96" s="30"/>
    </row>
    <row r="97" spans="1:10" x14ac:dyDescent="0.3">
      <c r="A97" s="32"/>
      <c r="B97" s="32"/>
      <c r="C97" s="31"/>
      <c r="D97" s="29"/>
      <c r="E97" s="29"/>
      <c r="F97" s="29"/>
      <c r="G97" s="29"/>
      <c r="H97" s="30"/>
      <c r="I97" s="30"/>
      <c r="J97" s="30"/>
    </row>
    <row r="98" spans="1:10" x14ac:dyDescent="0.3">
      <c r="A98" s="32"/>
      <c r="B98" s="32"/>
      <c r="C98" s="31"/>
      <c r="D98" s="29"/>
      <c r="E98" s="29"/>
      <c r="F98" s="29"/>
      <c r="G98" s="29"/>
      <c r="H98" s="30"/>
      <c r="I98" s="30"/>
      <c r="J98" s="30"/>
    </row>
    <row r="99" spans="1:10" x14ac:dyDescent="0.3">
      <c r="A99" s="32"/>
      <c r="B99" s="32"/>
      <c r="C99" s="31"/>
      <c r="D99" s="29"/>
      <c r="E99" s="29"/>
      <c r="F99" s="29"/>
      <c r="G99" s="29"/>
      <c r="H99" s="30"/>
      <c r="I99" s="30"/>
      <c r="J99" s="30"/>
    </row>
    <row r="100" spans="1:10" x14ac:dyDescent="0.3">
      <c r="A100" s="32"/>
      <c r="B100" s="32"/>
      <c r="C100" s="31"/>
      <c r="D100" s="29"/>
      <c r="E100" s="29"/>
      <c r="F100" s="29"/>
      <c r="G100" s="29"/>
      <c r="H100" s="30"/>
      <c r="I100" s="30"/>
      <c r="J100" s="30"/>
    </row>
    <row r="101" spans="1:10" x14ac:dyDescent="0.3">
      <c r="A101" s="32"/>
      <c r="B101" s="32"/>
      <c r="C101" s="31"/>
      <c r="D101" s="29"/>
      <c r="E101" s="29"/>
      <c r="F101" s="29"/>
      <c r="G101" s="29"/>
      <c r="H101" s="30"/>
      <c r="I101" s="30"/>
      <c r="J101" s="30"/>
    </row>
    <row r="102" spans="1:10" x14ac:dyDescent="0.3">
      <c r="A102" s="32"/>
      <c r="B102" s="32"/>
      <c r="C102" s="31"/>
      <c r="D102" s="29"/>
      <c r="E102" s="29"/>
      <c r="F102" s="29"/>
      <c r="G102" s="29"/>
      <c r="H102" s="30"/>
      <c r="I102" s="30"/>
      <c r="J102" s="30"/>
    </row>
    <row r="103" spans="1:10" x14ac:dyDescent="0.3">
      <c r="A103" s="32"/>
      <c r="B103" s="32"/>
      <c r="C103" s="31"/>
      <c r="D103" s="29"/>
      <c r="E103" s="29"/>
      <c r="F103" s="29"/>
      <c r="G103" s="29"/>
      <c r="H103" s="30"/>
      <c r="I103" s="30"/>
      <c r="J103" s="30"/>
    </row>
    <row r="104" spans="1:10" x14ac:dyDescent="0.3">
      <c r="A104" s="32"/>
      <c r="B104" s="32"/>
      <c r="C104" s="31"/>
      <c r="D104" s="29"/>
      <c r="E104" s="29"/>
      <c r="F104" s="29"/>
      <c r="G104" s="29"/>
      <c r="H104" s="30"/>
      <c r="I104" s="30"/>
      <c r="J104" s="30"/>
    </row>
    <row r="105" spans="1:10" x14ac:dyDescent="0.3">
      <c r="A105" s="32"/>
      <c r="B105" s="32"/>
      <c r="C105" s="31"/>
      <c r="D105" s="29"/>
      <c r="E105" s="29"/>
      <c r="F105" s="29"/>
      <c r="G105" s="29"/>
      <c r="H105" s="30"/>
      <c r="I105" s="30"/>
      <c r="J105" s="30"/>
    </row>
    <row r="106" spans="1:10" x14ac:dyDescent="0.3">
      <c r="A106" s="32"/>
      <c r="B106" s="32"/>
      <c r="C106" s="31"/>
      <c r="D106" s="29"/>
      <c r="E106" s="29"/>
      <c r="F106" s="29"/>
      <c r="G106" s="29"/>
      <c r="H106" s="30"/>
      <c r="I106" s="30"/>
      <c r="J106" s="30"/>
    </row>
    <row r="107" spans="1:10" x14ac:dyDescent="0.3">
      <c r="A107" s="32"/>
      <c r="B107" s="32"/>
      <c r="C107" s="31"/>
      <c r="D107" s="29"/>
      <c r="E107" s="29"/>
      <c r="F107" s="29"/>
      <c r="G107" s="29"/>
      <c r="H107" s="30"/>
      <c r="I107" s="30"/>
      <c r="J107" s="30"/>
    </row>
    <row r="108" spans="1:10" x14ac:dyDescent="0.3">
      <c r="A108" s="32"/>
      <c r="B108" s="32"/>
      <c r="C108" s="31"/>
      <c r="D108" s="29"/>
      <c r="E108" s="29"/>
      <c r="F108" s="29"/>
      <c r="G108" s="29"/>
      <c r="H108" s="30"/>
      <c r="I108" s="30"/>
      <c r="J108" s="30"/>
    </row>
    <row r="109" spans="1:10" x14ac:dyDescent="0.3">
      <c r="A109" s="32"/>
      <c r="B109" s="32"/>
      <c r="C109" s="31"/>
      <c r="D109" s="29"/>
      <c r="E109" s="29"/>
      <c r="F109" s="29"/>
      <c r="G109" s="29"/>
      <c r="H109" s="30"/>
      <c r="I109" s="30"/>
      <c r="J109" s="30"/>
    </row>
    <row r="110" spans="1:10" x14ac:dyDescent="0.3">
      <c r="A110" s="32"/>
      <c r="B110" s="32"/>
      <c r="C110" s="31"/>
      <c r="D110" s="29"/>
      <c r="E110" s="29"/>
      <c r="F110" s="29"/>
      <c r="G110" s="29"/>
      <c r="H110" s="30"/>
      <c r="I110" s="30"/>
      <c r="J110" s="30"/>
    </row>
    <row r="111" spans="1:10" x14ac:dyDescent="0.3">
      <c r="A111" s="32"/>
      <c r="B111" s="32"/>
      <c r="C111" s="31"/>
      <c r="D111" s="29"/>
      <c r="E111" s="29"/>
      <c r="F111" s="29"/>
      <c r="G111" s="29"/>
      <c r="H111" s="30"/>
      <c r="I111" s="30"/>
      <c r="J111" s="30"/>
    </row>
    <row r="112" spans="1:10" x14ac:dyDescent="0.3">
      <c r="A112" s="32"/>
      <c r="B112" s="32"/>
      <c r="C112" s="31"/>
      <c r="D112" s="29"/>
      <c r="E112" s="29"/>
      <c r="F112" s="29"/>
      <c r="G112" s="29"/>
      <c r="H112" s="30"/>
      <c r="I112" s="30"/>
      <c r="J112" s="30"/>
    </row>
    <row r="113" spans="1:10" x14ac:dyDescent="0.3">
      <c r="A113" s="32"/>
      <c r="B113" s="32"/>
      <c r="C113" s="31"/>
      <c r="D113" s="29"/>
      <c r="E113" s="29"/>
      <c r="F113" s="29"/>
      <c r="G113" s="29"/>
      <c r="H113" s="30"/>
      <c r="I113" s="30"/>
      <c r="J113" s="30"/>
    </row>
    <row r="114" spans="1:10" x14ac:dyDescent="0.3">
      <c r="A114" s="32"/>
      <c r="B114" s="32"/>
      <c r="C114" s="31"/>
      <c r="D114" s="29"/>
      <c r="E114" s="29"/>
      <c r="F114" s="29"/>
      <c r="G114" s="29"/>
      <c r="H114" s="30"/>
      <c r="I114" s="30"/>
      <c r="J114" s="30"/>
    </row>
    <row r="115" spans="1:10" x14ac:dyDescent="0.3">
      <c r="A115" s="32"/>
      <c r="B115" s="32"/>
      <c r="C115" s="31"/>
      <c r="D115" s="29"/>
      <c r="E115" s="29"/>
      <c r="F115" s="29"/>
      <c r="G115" s="29"/>
      <c r="H115" s="44"/>
      <c r="I115" s="45"/>
      <c r="J115" s="30"/>
    </row>
    <row r="116" spans="1:10" x14ac:dyDescent="0.3">
      <c r="A116" s="32"/>
      <c r="B116" s="32"/>
      <c r="C116" s="31"/>
      <c r="D116" s="29"/>
      <c r="E116" s="29"/>
      <c r="F116" s="29"/>
      <c r="H116" s="47"/>
      <c r="I116" s="48"/>
      <c r="J116" s="49"/>
    </row>
    <row r="117" spans="1:10" ht="41.25" customHeight="1" x14ac:dyDescent="0.3">
      <c r="A117" s="32"/>
      <c r="B117" s="178" t="str">
        <f>B1</f>
        <v>Report of  Critical Area Ordinance Effectiveness Indicators (See notes on page 4)</v>
      </c>
      <c r="C117" s="178"/>
      <c r="D117" s="178"/>
      <c r="E117" s="178"/>
      <c r="F117" s="178"/>
      <c r="G117" s="178"/>
      <c r="H117" s="178"/>
      <c r="I117" s="178"/>
      <c r="J117" s="178"/>
    </row>
    <row r="118" spans="1:10" x14ac:dyDescent="0.3">
      <c r="A118" s="32"/>
      <c r="B118" s="32"/>
      <c r="C118" s="31"/>
      <c r="D118" s="29"/>
      <c r="E118" s="29"/>
      <c r="F118" s="29"/>
      <c r="G118" s="29"/>
      <c r="H118" s="30"/>
      <c r="I118" s="30"/>
      <c r="J118" s="30"/>
    </row>
    <row r="119" spans="1:10" x14ac:dyDescent="0.3">
      <c r="A119" s="32"/>
      <c r="B119" s="50" t="s">
        <v>42</v>
      </c>
      <c r="C119" s="31"/>
      <c r="D119" s="29"/>
      <c r="E119" s="29"/>
      <c r="F119" s="29"/>
      <c r="G119" s="29"/>
      <c r="H119" s="30"/>
      <c r="I119" s="30"/>
      <c r="J119" s="30"/>
    </row>
    <row r="120" spans="1:10" ht="93.75" customHeight="1" x14ac:dyDescent="0.3">
      <c r="A120" s="32"/>
      <c r="B120" s="173" t="str">
        <f>IF(ISBLANK('Input Summary Statistics'!C16), "Space for observations", 'Input Summary Statistics'!C16)</f>
        <v>Space for observations</v>
      </c>
      <c r="C120" s="173"/>
      <c r="D120" s="173"/>
      <c r="E120" s="173"/>
      <c r="F120" s="173"/>
      <c r="G120" s="173"/>
      <c r="H120" s="173"/>
      <c r="I120" s="173"/>
      <c r="J120" s="173"/>
    </row>
    <row r="121" spans="1:10" ht="20.25" customHeight="1" x14ac:dyDescent="0.3">
      <c r="A121" s="32"/>
      <c r="C121" s="33"/>
      <c r="D121" s="33"/>
      <c r="E121" s="33"/>
      <c r="F121" s="33"/>
      <c r="G121" s="33"/>
      <c r="H121" s="33"/>
      <c r="I121" s="33"/>
      <c r="J121" s="30"/>
    </row>
    <row r="122" spans="1:10" ht="117" customHeight="1" x14ac:dyDescent="0.3">
      <c r="A122" s="32"/>
      <c r="B122" s="174" t="str">
        <f>IF(ISBLANK('Input Summary Statistics'!C17), "Space for observations", 'Input Summary Statistics'!C17)</f>
        <v>Space for observations</v>
      </c>
      <c r="C122" s="174"/>
      <c r="D122" s="174"/>
      <c r="E122" s="174"/>
      <c r="F122" s="174"/>
      <c r="G122" s="174"/>
      <c r="H122" s="174"/>
      <c r="I122" s="174"/>
      <c r="J122" s="174"/>
    </row>
    <row r="123" spans="1:10" x14ac:dyDescent="0.3">
      <c r="B123" s="19"/>
      <c r="C123" s="19"/>
      <c r="D123" s="23"/>
      <c r="E123" s="23"/>
      <c r="F123" s="23"/>
      <c r="G123" s="23"/>
      <c r="H123" s="23"/>
      <c r="I123" s="23"/>
      <c r="J123" s="23"/>
    </row>
    <row r="124" spans="1:10" ht="99.75" customHeight="1" x14ac:dyDescent="0.3">
      <c r="B124" s="173" t="str">
        <f>IF(ISBLANK('Input Summary Statistics'!C18), "Space for observations", 'Input Summary Statistics'!C18)</f>
        <v>Space for observations</v>
      </c>
      <c r="C124" s="173"/>
      <c r="D124" s="173"/>
      <c r="E124" s="173"/>
      <c r="F124" s="173"/>
      <c r="G124" s="173"/>
      <c r="H124" s="173"/>
      <c r="I124" s="173"/>
      <c r="J124" s="173"/>
    </row>
    <row r="127" spans="1:10" ht="150.75" customHeight="1" x14ac:dyDescent="0.3">
      <c r="B127" s="175" t="s">
        <v>124</v>
      </c>
      <c r="C127" s="176"/>
      <c r="D127" s="176"/>
      <c r="E127" s="176"/>
      <c r="F127" s="176"/>
      <c r="G127" s="176"/>
      <c r="H127" s="176"/>
      <c r="I127" s="176"/>
      <c r="J127" s="176"/>
    </row>
    <row r="128" spans="1:10" x14ac:dyDescent="0.3">
      <c r="B128" s="10"/>
      <c r="C128" s="10"/>
      <c r="D128" s="10"/>
      <c r="E128" s="10"/>
      <c r="F128" s="10"/>
      <c r="G128" s="10"/>
      <c r="H128" s="10"/>
      <c r="I128" s="10"/>
      <c r="J128" s="10"/>
    </row>
    <row r="129" spans="2:10" x14ac:dyDescent="0.3">
      <c r="B129" s="10"/>
      <c r="C129" s="10"/>
      <c r="D129" s="10"/>
      <c r="E129" s="10"/>
      <c r="F129" s="10"/>
      <c r="G129" s="10"/>
      <c r="H129" s="10"/>
      <c r="I129" s="10"/>
      <c r="J129" s="10"/>
    </row>
    <row r="130" spans="2:10" x14ac:dyDescent="0.3">
      <c r="B130" s="10"/>
      <c r="C130" s="10"/>
      <c r="D130" s="10"/>
      <c r="E130" s="10"/>
      <c r="F130" s="10"/>
      <c r="G130" s="10"/>
      <c r="H130" s="10"/>
      <c r="I130" s="10"/>
      <c r="J130" s="10"/>
    </row>
    <row r="132" spans="2:10" x14ac:dyDescent="0.3">
      <c r="B132" s="170" t="s">
        <v>67</v>
      </c>
      <c r="C132" s="170"/>
      <c r="D132" s="170"/>
      <c r="E132" s="170"/>
      <c r="F132" s="170"/>
      <c r="G132" s="170"/>
      <c r="H132" s="170"/>
      <c r="I132" s="170"/>
      <c r="J132" s="170"/>
    </row>
  </sheetData>
  <sheetProtection algorithmName="SHA-512" hashValue="LIT9H/YvesRp1eXPCzcLvRgsNmbcMn0OTnsdnMUHN7omvTRKF/CZvvhtld7eI+D/Tog6rovqM+fBC3PZJ2ql3Q==" saltValue="FuKQRoLv0iD1E3/dDtRYVw==" spinCount="100000" sheet="1" selectLockedCells="1"/>
  <mergeCells count="40">
    <mergeCell ref="B1:J1"/>
    <mergeCell ref="B25:J25"/>
    <mergeCell ref="B71:J71"/>
    <mergeCell ref="B117:J117"/>
    <mergeCell ref="B10:B15"/>
    <mergeCell ref="B8:D8"/>
    <mergeCell ref="B3:D3"/>
    <mergeCell ref="E22:I22"/>
    <mergeCell ref="E23:I23"/>
    <mergeCell ref="D20:D23"/>
    <mergeCell ref="C20:C23"/>
    <mergeCell ref="B20:B23"/>
    <mergeCell ref="F7:G7"/>
    <mergeCell ref="B16:B19"/>
    <mergeCell ref="C16:C19"/>
    <mergeCell ref="E21:I21"/>
    <mergeCell ref="B132:J132"/>
    <mergeCell ref="B24:J24"/>
    <mergeCell ref="B124:J124"/>
    <mergeCell ref="B120:J120"/>
    <mergeCell ref="B122:J122"/>
    <mergeCell ref="B127:J127"/>
    <mergeCell ref="C12:C15"/>
    <mergeCell ref="E17:I17"/>
    <mergeCell ref="E18:I18"/>
    <mergeCell ref="E19:I19"/>
    <mergeCell ref="D16:D19"/>
    <mergeCell ref="E13:I13"/>
    <mergeCell ref="E14:I14"/>
    <mergeCell ref="E15:I15"/>
    <mergeCell ref="D12:D15"/>
    <mergeCell ref="H2:J2"/>
    <mergeCell ref="F3:G3"/>
    <mergeCell ref="F4:G4"/>
    <mergeCell ref="F6:G6"/>
    <mergeCell ref="B7:E7"/>
    <mergeCell ref="B4:E4"/>
    <mergeCell ref="B6:E6"/>
    <mergeCell ref="F5:G5"/>
    <mergeCell ref="B5:E5"/>
  </mergeCells>
  <conditionalFormatting sqref="E20:I20">
    <cfRule type="colorScale" priority="11">
      <colorScale>
        <cfvo type="min"/>
        <cfvo type="percentile" val="50"/>
        <cfvo type="max"/>
        <color rgb="FFF8696B"/>
        <color rgb="FFFFEB84"/>
        <color rgb="FF63BE7B"/>
      </colorScale>
    </cfRule>
  </conditionalFormatting>
  <conditionalFormatting sqref="E10:I10">
    <cfRule type="colorScale" priority="9">
      <colorScale>
        <cfvo type="min"/>
        <cfvo type="percentile" val="50"/>
        <cfvo type="max"/>
        <color rgb="FF63BE7B"/>
        <color rgb="FFFFEB84"/>
        <color rgb="FFF8696B"/>
      </colorScale>
    </cfRule>
  </conditionalFormatting>
  <conditionalFormatting sqref="E11:I11">
    <cfRule type="colorScale" priority="8">
      <colorScale>
        <cfvo type="min"/>
        <cfvo type="percentile" val="50"/>
        <cfvo type="max"/>
        <color rgb="FF63BE7B"/>
        <color rgb="FFFFEB84"/>
        <color rgb="FFF8696B"/>
      </colorScale>
    </cfRule>
  </conditionalFormatting>
  <conditionalFormatting sqref="E12:I12">
    <cfRule type="colorScale" priority="6">
      <colorScale>
        <cfvo type="min"/>
        <cfvo type="percentile" val="50"/>
        <cfvo type="max"/>
        <color rgb="FF63BE7B"/>
        <color rgb="FFFFEB84"/>
        <color rgb="FFF8696B"/>
      </colorScale>
    </cfRule>
  </conditionalFormatting>
  <printOptions horizontalCentered="1"/>
  <pageMargins left="0.5" right="0.5" top="0.5" bottom="0.75" header="0.5" footer="0.3"/>
  <pageSetup orientation="portrait" cellComments="atEnd" r:id="rId1"/>
  <headerFooter>
    <oddFooter>&amp;L&amp;"-,Italic"&amp;10&amp;K01+031Urban template&amp;C&amp;10&amp;K01+046Page &amp;P of &amp;N&amp;R&amp;10&amp;K01+028Prepared: &amp;D</oddFooter>
    <firstHeader>&amp;CPuget Sound Critical Area Ordinance (CAO) Effectiveness Indicators (2006-2017)</firstHeader>
  </headerFooter>
  <rowBreaks count="3" manualBreakCount="3">
    <brk id="24" max="16383" man="1"/>
    <brk id="70" max="16383" man="1"/>
    <brk id="11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915BB-D52E-43B1-B6B9-726D96B78DB3}">
  <sheetPr codeName="Sheet7">
    <pageSetUpPr fitToPage="1"/>
  </sheetPr>
  <dimension ref="A1:M53"/>
  <sheetViews>
    <sheetView tabSelected="1" topLeftCell="B15" zoomScaleNormal="100" workbookViewId="0">
      <selection activeCell="H21" sqref="H21"/>
    </sheetView>
  </sheetViews>
  <sheetFormatPr defaultRowHeight="16.5" x14ac:dyDescent="0.3"/>
  <cols>
    <col min="1" max="1" width="62.875" style="8" customWidth="1"/>
    <col min="2" max="2" width="42.125" style="8" customWidth="1"/>
    <col min="3" max="3" width="14.375" style="4" customWidth="1"/>
    <col min="4" max="4" width="10.875" style="4" customWidth="1"/>
    <col min="5" max="5" width="17.75" style="4" customWidth="1"/>
    <col min="6" max="7" width="10" style="4" customWidth="1"/>
    <col min="8" max="8" width="10.75" customWidth="1"/>
    <col min="9" max="9" width="17.625" bestFit="1" customWidth="1"/>
    <col min="10" max="10" width="10" customWidth="1"/>
    <col min="11" max="11" width="12.375" customWidth="1"/>
    <col min="12" max="12" width="8.875" customWidth="1"/>
  </cols>
  <sheetData>
    <row r="1" spans="1:13" x14ac:dyDescent="0.3">
      <c r="A1" s="9" t="s">
        <v>15</v>
      </c>
      <c r="D1" s="2"/>
      <c r="E1" s="2"/>
      <c r="F1" s="3"/>
      <c r="M1" t="s">
        <v>62</v>
      </c>
    </row>
    <row r="2" spans="1:13" x14ac:dyDescent="0.3">
      <c r="A2" s="9" t="s">
        <v>54</v>
      </c>
      <c r="B2" s="59">
        <f>'Input Summary Statistics'!C2</f>
        <v>0</v>
      </c>
      <c r="D2" s="2"/>
      <c r="E2" s="2"/>
      <c r="F2" s="25"/>
    </row>
    <row r="3" spans="1:13" x14ac:dyDescent="0.3">
      <c r="A3" s="7" t="s">
        <v>40</v>
      </c>
      <c r="B3" s="59">
        <f>'Input Summary Statistics'!C3</f>
        <v>0</v>
      </c>
      <c r="D3" s="2"/>
      <c r="E3" s="2"/>
      <c r="F3" s="3"/>
    </row>
    <row r="4" spans="1:13" x14ac:dyDescent="0.3">
      <c r="A4" s="7" t="s">
        <v>39</v>
      </c>
      <c r="B4" s="59">
        <f>'Input Summary Statistics'!C4</f>
        <v>0</v>
      </c>
      <c r="D4" s="2"/>
      <c r="E4" s="2"/>
      <c r="F4" s="3"/>
    </row>
    <row r="5" spans="1:13" x14ac:dyDescent="0.3">
      <c r="A5" s="9"/>
      <c r="B5" s="3" t="s">
        <v>16</v>
      </c>
      <c r="C5" s="2" t="s">
        <v>17</v>
      </c>
      <c r="D5" s="2"/>
      <c r="E5" s="2"/>
      <c r="F5" s="3"/>
    </row>
    <row r="6" spans="1:13" x14ac:dyDescent="0.3">
      <c r="A6" s="10" t="s">
        <v>18</v>
      </c>
      <c r="B6" s="60">
        <f>'Input Summary Statistics'!C6</f>
        <v>0</v>
      </c>
      <c r="C6" s="60">
        <f>'Input Summary Statistics'!C5</f>
        <v>0</v>
      </c>
    </row>
    <row r="7" spans="1:13" x14ac:dyDescent="0.3">
      <c r="A7" s="10" t="s">
        <v>59</v>
      </c>
      <c r="B7" s="60">
        <f>'Input Summary Statistics'!C8</f>
        <v>0</v>
      </c>
      <c r="C7" s="60">
        <f>B19</f>
        <v>0</v>
      </c>
    </row>
    <row r="8" spans="1:13" x14ac:dyDescent="0.3">
      <c r="A8" s="7" t="s">
        <v>45</v>
      </c>
      <c r="B8" s="60">
        <f>B22</f>
        <v>0</v>
      </c>
      <c r="C8" s="60">
        <f>B18</f>
        <v>0</v>
      </c>
    </row>
    <row r="9" spans="1:13" x14ac:dyDescent="0.3">
      <c r="A9" s="14" t="s">
        <v>30</v>
      </c>
      <c r="B9" s="62" t="e">
        <f>ROUND('Input Summary Statistics'!C8/'Input Summary Statistics'!C6, 3)</f>
        <v>#DIV/0!</v>
      </c>
      <c r="C9" s="62" t="e">
        <f>ROUND('Input Summary Statistics'!C7/'Input Summary Statistics'!C5, 3)</f>
        <v>#DIV/0!</v>
      </c>
      <c r="D9" s="15"/>
    </row>
    <row r="10" spans="1:13" ht="27" customHeight="1" x14ac:dyDescent="0.3">
      <c r="A10" s="9" t="s">
        <v>61</v>
      </c>
      <c r="B10" s="61" t="s">
        <v>31</v>
      </c>
      <c r="C10" s="60">
        <f>ROUND(B21,3)</f>
        <v>0</v>
      </c>
    </row>
    <row r="11" spans="1:13" x14ac:dyDescent="0.3">
      <c r="A11" s="14" t="s">
        <v>38</v>
      </c>
      <c r="B11" s="61" t="s">
        <v>31</v>
      </c>
      <c r="C11" s="60" t="e">
        <f>H28</f>
        <v>#DIV/0!</v>
      </c>
      <c r="D11" s="12"/>
    </row>
    <row r="12" spans="1:13" x14ac:dyDescent="0.3">
      <c r="A12" s="14" t="s">
        <v>19</v>
      </c>
      <c r="B12" s="60" t="e">
        <f>H40</f>
        <v>#DIV/0!</v>
      </c>
      <c r="C12" s="60" t="e">
        <f>H34</f>
        <v>#DIV/0!</v>
      </c>
    </row>
    <row r="13" spans="1:13" x14ac:dyDescent="0.3">
      <c r="A13" s="14" t="s">
        <v>20</v>
      </c>
      <c r="B13" s="60" t="e">
        <f>H41</f>
        <v>#DIV/0!</v>
      </c>
      <c r="C13" s="60" t="e">
        <f>H35</f>
        <v>#DIV/0!</v>
      </c>
    </row>
    <row r="14" spans="1:13" x14ac:dyDescent="0.3">
      <c r="B14" s="82"/>
      <c r="C14" s="83"/>
    </row>
    <row r="15" spans="1:13" x14ac:dyDescent="0.3">
      <c r="A15" s="14" t="s">
        <v>101</v>
      </c>
      <c r="B15" s="84" t="e">
        <f>C6/(C6+B6)</f>
        <v>#DIV/0!</v>
      </c>
    </row>
    <row r="17" spans="1:12" x14ac:dyDescent="0.3">
      <c r="A17" s="9" t="s">
        <v>21</v>
      </c>
      <c r="F17" s="132" t="s">
        <v>87</v>
      </c>
      <c r="G17" s="136" t="s">
        <v>88</v>
      </c>
      <c r="H17" s="132" t="s">
        <v>89</v>
      </c>
    </row>
    <row r="18" spans="1:12" x14ac:dyDescent="0.3">
      <c r="A18" s="8" t="s">
        <v>80</v>
      </c>
      <c r="B18" s="22">
        <f>'Input Summary Statistics'!C5-'Input Summary Statistics'!C7</f>
        <v>0</v>
      </c>
      <c r="C18" s="23" t="s">
        <v>46</v>
      </c>
      <c r="D18" s="63" t="e">
        <f>B18/$C$6</f>
        <v>#DIV/0!</v>
      </c>
      <c r="F18" s="133"/>
      <c r="G18" s="137"/>
      <c r="H18" s="138"/>
    </row>
    <row r="19" spans="1:12" x14ac:dyDescent="0.3">
      <c r="A19" s="21" t="s">
        <v>47</v>
      </c>
      <c r="B19" s="22">
        <f>'Input Summary Statistics'!C7</f>
        <v>0</v>
      </c>
      <c r="C19" s="23" t="s">
        <v>46</v>
      </c>
      <c r="D19" s="63" t="e">
        <f>B19/$C$6</f>
        <v>#DIV/0!</v>
      </c>
      <c r="F19" s="134"/>
      <c r="G19" s="134"/>
      <c r="H19" s="139"/>
    </row>
    <row r="20" spans="1:12" ht="33" x14ac:dyDescent="0.3">
      <c r="A20" s="7" t="s">
        <v>41</v>
      </c>
      <c r="B20" s="13">
        <f>B19-B21</f>
        <v>0</v>
      </c>
      <c r="C20" s="23" t="s">
        <v>46</v>
      </c>
      <c r="D20" s="63" t="e">
        <f>B20/$C$6</f>
        <v>#DIV/0!</v>
      </c>
      <c r="F20" s="133"/>
      <c r="G20" s="133"/>
      <c r="H20" s="138"/>
    </row>
    <row r="21" spans="1:12" ht="33" x14ac:dyDescent="0.3">
      <c r="A21" s="7" t="s">
        <v>60</v>
      </c>
      <c r="B21" s="17">
        <f>ROUND(I26*10, 3)</f>
        <v>0</v>
      </c>
      <c r="C21" s="23" t="s">
        <v>46</v>
      </c>
      <c r="D21" s="68" t="e">
        <f>B21/$C$7</f>
        <v>#DIV/0!</v>
      </c>
      <c r="F21" s="135">
        <v>5.7999999999999996E-3</v>
      </c>
      <c r="G21" s="135">
        <v>1.4200000000000001E-2</v>
      </c>
      <c r="H21" s="135">
        <v>2.06E-2</v>
      </c>
    </row>
    <row r="22" spans="1:12" x14ac:dyDescent="0.3">
      <c r="A22" s="8" t="s">
        <v>72</v>
      </c>
      <c r="B22" s="26">
        <f>'Input Summary Statistics'!C6-'Input Summary Statistics'!C8</f>
        <v>0</v>
      </c>
    </row>
    <row r="23" spans="1:12" x14ac:dyDescent="0.3">
      <c r="A23" s="9"/>
      <c r="C23" s="4">
        <v>2006</v>
      </c>
      <c r="D23" s="4">
        <v>2009</v>
      </c>
      <c r="E23" s="4">
        <v>2011</v>
      </c>
      <c r="F23" s="4">
        <v>2013</v>
      </c>
      <c r="G23" s="4">
        <v>2015</v>
      </c>
      <c r="H23" t="s">
        <v>0</v>
      </c>
      <c r="J23" s="196" t="s">
        <v>63</v>
      </c>
      <c r="K23" s="196"/>
      <c r="L23" s="196"/>
    </row>
    <row r="24" spans="1:12" s="2" customFormat="1" ht="42.75" x14ac:dyDescent="0.3">
      <c r="C24" s="2" t="s">
        <v>1</v>
      </c>
      <c r="D24" s="2" t="s">
        <v>2</v>
      </c>
      <c r="E24" s="2" t="s">
        <v>3</v>
      </c>
      <c r="F24" s="2" t="s">
        <v>4</v>
      </c>
      <c r="G24" s="2" t="s">
        <v>5</v>
      </c>
      <c r="H24" s="55" t="s">
        <v>0</v>
      </c>
      <c r="I24" s="2" t="s">
        <v>58</v>
      </c>
      <c r="J24" s="25" t="s">
        <v>105</v>
      </c>
      <c r="K24" s="25" t="s">
        <v>107</v>
      </c>
      <c r="L24" s="25" t="s">
        <v>106</v>
      </c>
    </row>
    <row r="25" spans="1:12" ht="33" x14ac:dyDescent="0.3">
      <c r="A25" s="21" t="s">
        <v>34</v>
      </c>
      <c r="B25" s="7" t="s">
        <v>44</v>
      </c>
      <c r="C25" s="42" t="e">
        <f t="shared" ref="C25:H25" si="0">C27*10/$C7</f>
        <v>#DIV/0!</v>
      </c>
      <c r="D25" s="42" t="e">
        <f t="shared" si="0"/>
        <v>#DIV/0!</v>
      </c>
      <c r="E25" s="42" t="e">
        <f t="shared" si="0"/>
        <v>#DIV/0!</v>
      </c>
      <c r="F25" s="42" t="e">
        <f t="shared" si="0"/>
        <v>#DIV/0!</v>
      </c>
      <c r="G25" s="42" t="e">
        <f t="shared" si="0"/>
        <v>#DIV/0!</v>
      </c>
      <c r="H25" s="56" t="e">
        <f t="shared" si="0"/>
        <v>#DIV/0!</v>
      </c>
      <c r="I25" s="67" t="e">
        <f>I26*10/$C7</f>
        <v>#DIV/0!</v>
      </c>
      <c r="J25" s="99">
        <v>5.7854934403049748E-3</v>
      </c>
    </row>
    <row r="26" spans="1:12" x14ac:dyDescent="0.3">
      <c r="A26" s="10" t="s">
        <v>26</v>
      </c>
      <c r="B26" s="10" t="s">
        <v>27</v>
      </c>
      <c r="C26" s="6">
        <f>'Input Summary Statistics'!C12</f>
        <v>0</v>
      </c>
      <c r="D26" s="6">
        <f>'Input Summary Statistics'!D12</f>
        <v>0</v>
      </c>
      <c r="E26" s="6">
        <f>'Input Summary Statistics'!E12</f>
        <v>0</v>
      </c>
      <c r="F26" s="6">
        <f>'Input Summary Statistics'!F12</f>
        <v>0</v>
      </c>
      <c r="G26" s="6">
        <f>'Input Summary Statistics'!G12</f>
        <v>0</v>
      </c>
      <c r="H26" s="57">
        <f>SUM(C26:G26)</f>
        <v>0</v>
      </c>
      <c r="I26" s="41">
        <f>(G26+F26+E26+D26+(C26*2/3))/10</f>
        <v>0</v>
      </c>
    </row>
    <row r="27" spans="1:12" x14ac:dyDescent="0.3">
      <c r="A27" s="10" t="s">
        <v>65</v>
      </c>
      <c r="B27" s="10" t="s">
        <v>25</v>
      </c>
      <c r="C27" s="6">
        <f>C26/3</f>
        <v>0</v>
      </c>
      <c r="D27" s="6">
        <f>D26/2</f>
        <v>0</v>
      </c>
      <c r="E27" s="6">
        <f>E26/2</f>
        <v>0</v>
      </c>
      <c r="F27" s="6">
        <f>F26/2</f>
        <v>0</v>
      </c>
      <c r="G27" s="6">
        <f>G26/2</f>
        <v>0</v>
      </c>
      <c r="H27" s="57" t="e">
        <f>H26/('Input Summary Statistics'!C4-'Input Summary Statistics'!C3)</f>
        <v>#DIV/0!</v>
      </c>
      <c r="I27" s="41"/>
    </row>
    <row r="28" spans="1:12" ht="33" x14ac:dyDescent="0.3">
      <c r="A28" s="11" t="s">
        <v>69</v>
      </c>
      <c r="B28" s="11" t="s">
        <v>29</v>
      </c>
      <c r="C28" s="6" t="e">
        <f>C27*(1000/$C$6)/$C$9</f>
        <v>#DIV/0!</v>
      </c>
      <c r="D28" s="6" t="e">
        <f>D27*(1000/$C$6)/$C$9</f>
        <v>#DIV/0!</v>
      </c>
      <c r="E28" s="6" t="e">
        <f>E27*(1000/$C$6)/$C$9</f>
        <v>#DIV/0!</v>
      </c>
      <c r="F28" s="6" t="e">
        <f>F27*(1000/$C$6)/$C$9</f>
        <v>#DIV/0!</v>
      </c>
      <c r="G28" s="6" t="e">
        <f>G27*(1000/$C$6)/$C$9</f>
        <v>#DIV/0!</v>
      </c>
      <c r="H28" s="57" t="e">
        <f>H27*(1000/$C$6)/C9</f>
        <v>#DIV/0!</v>
      </c>
    </row>
    <row r="29" spans="1:12" ht="33" x14ac:dyDescent="0.3">
      <c r="A29" s="51" t="s">
        <v>108</v>
      </c>
      <c r="B29" s="10" t="s">
        <v>68</v>
      </c>
      <c r="C29" s="6" t="e">
        <f t="shared" ref="C29:H29" si="1">C27*(1000/$C$6)</f>
        <v>#DIV/0!</v>
      </c>
      <c r="D29" s="6" t="e">
        <f t="shared" si="1"/>
        <v>#DIV/0!</v>
      </c>
      <c r="E29" s="6" t="e">
        <f t="shared" si="1"/>
        <v>#DIV/0!</v>
      </c>
      <c r="F29" s="6" t="e">
        <f t="shared" si="1"/>
        <v>#DIV/0!</v>
      </c>
      <c r="G29" s="6" t="e">
        <f t="shared" si="1"/>
        <v>#DIV/0!</v>
      </c>
      <c r="H29" s="57" t="e">
        <f t="shared" si="1"/>
        <v>#DIV/0!</v>
      </c>
      <c r="I29" s="41"/>
    </row>
    <row r="30" spans="1:12" ht="33" x14ac:dyDescent="0.3">
      <c r="A30" s="65" t="s">
        <v>81</v>
      </c>
      <c r="B30" s="10" t="s">
        <v>68</v>
      </c>
      <c r="C30" s="75">
        <v>0.29550385648707461</v>
      </c>
      <c r="D30" s="75">
        <v>0.39577857344732509</v>
      </c>
      <c r="E30" s="75">
        <v>0.29295758788020054</v>
      </c>
      <c r="F30" s="75">
        <v>0.39749371455333432</v>
      </c>
      <c r="G30" s="75">
        <v>0.42326850560663121</v>
      </c>
      <c r="H30" s="76">
        <v>0.35504621203965508</v>
      </c>
    </row>
    <row r="31" spans="1:12" ht="33" x14ac:dyDescent="0.3">
      <c r="A31" s="65" t="s">
        <v>82</v>
      </c>
      <c r="B31" s="10" t="s">
        <v>68</v>
      </c>
      <c r="C31" s="75">
        <v>0.86840586848642798</v>
      </c>
      <c r="D31" s="75">
        <v>0.81074537719422635</v>
      </c>
      <c r="E31" s="75">
        <v>0.59432874941812708</v>
      </c>
      <c r="F31" s="75">
        <v>1.1815941527720153</v>
      </c>
      <c r="G31" s="75">
        <v>0.83717960569575123</v>
      </c>
      <c r="H31" s="76">
        <v>0.85935576141995651</v>
      </c>
    </row>
    <row r="32" spans="1:12" ht="33" x14ac:dyDescent="0.3">
      <c r="A32" s="65" t="s">
        <v>83</v>
      </c>
      <c r="B32" s="10" t="s">
        <v>68</v>
      </c>
      <c r="C32" s="75">
        <v>1.5054402096451667</v>
      </c>
      <c r="D32" s="75">
        <v>0.98750300616862996</v>
      </c>
      <c r="E32" s="75">
        <v>0.79875306921483913</v>
      </c>
      <c r="F32" s="75">
        <v>1.4809490990399663</v>
      </c>
      <c r="G32" s="75">
        <v>1.1670541472474993</v>
      </c>
      <c r="H32" s="76">
        <v>1.2168035702070334</v>
      </c>
    </row>
    <row r="33" spans="1:12" x14ac:dyDescent="0.3">
      <c r="A33" s="10" t="s">
        <v>28</v>
      </c>
      <c r="B33" s="10" t="s">
        <v>22</v>
      </c>
      <c r="C33" s="6">
        <f>'Input Summary Statistics'!C11</f>
        <v>0</v>
      </c>
      <c r="D33" s="6">
        <f>'Input Summary Statistics'!D11</f>
        <v>0</v>
      </c>
      <c r="E33" s="6">
        <f>'Input Summary Statistics'!E11</f>
        <v>0</v>
      </c>
      <c r="F33" s="6">
        <f>'Input Summary Statistics'!F11</f>
        <v>0</v>
      </c>
      <c r="G33" s="6">
        <f>'Input Summary Statistics'!G11</f>
        <v>0</v>
      </c>
      <c r="H33" s="57">
        <f>SUM(C33:G33)</f>
        <v>0</v>
      </c>
    </row>
    <row r="34" spans="1:12" x14ac:dyDescent="0.3">
      <c r="A34" s="10" t="s">
        <v>66</v>
      </c>
      <c r="B34" s="10" t="s">
        <v>23</v>
      </c>
      <c r="C34" s="6">
        <f>C33/3</f>
        <v>0</v>
      </c>
      <c r="D34" s="6">
        <f>D33/2</f>
        <v>0</v>
      </c>
      <c r="E34" s="6">
        <f>E33/2</f>
        <v>0</v>
      </c>
      <c r="F34" s="6">
        <f>F33/2</f>
        <v>0</v>
      </c>
      <c r="G34" s="6">
        <f>G33/2</f>
        <v>0</v>
      </c>
      <c r="H34" s="57" t="e">
        <f>H33/('Input Summary Statistics'!C4-'Input Summary Statistics'!C3)</f>
        <v>#DIV/0!</v>
      </c>
    </row>
    <row r="35" spans="1:12" ht="33" x14ac:dyDescent="0.3">
      <c r="A35" s="11" t="str">
        <f xml:space="preserve"> B2 &amp; " Total Change within Critical Areas"</f>
        <v>0 Total Change within Critical Areas</v>
      </c>
      <c r="B35" s="11" t="s">
        <v>24</v>
      </c>
      <c r="C35" s="6" t="e">
        <f>C34*(1000/'Input Summary Statistics'!$C$5)</f>
        <v>#DIV/0!</v>
      </c>
      <c r="D35" s="6" t="e">
        <f>D34*(1000/'Input Summary Statistics'!$C$5)</f>
        <v>#DIV/0!</v>
      </c>
      <c r="E35" s="6" t="e">
        <f>E34*(1000/'Input Summary Statistics'!$C$5)</f>
        <v>#DIV/0!</v>
      </c>
      <c r="F35" s="6" t="e">
        <f>F34*(1000/'Input Summary Statistics'!$C$5)</f>
        <v>#DIV/0!</v>
      </c>
      <c r="G35" s="6" t="e">
        <f>G34*(1000/'Input Summary Statistics'!$C$5)</f>
        <v>#DIV/0!</v>
      </c>
      <c r="H35" s="57" t="e">
        <f>H34*(1000/'Input Summary Statistics'!$C$5)</f>
        <v>#DIV/0!</v>
      </c>
    </row>
    <row r="36" spans="1:12" ht="33" x14ac:dyDescent="0.3">
      <c r="A36" s="66" t="s">
        <v>84</v>
      </c>
      <c r="B36" s="11" t="s">
        <v>24</v>
      </c>
      <c r="C36" s="77">
        <v>0.46427676778725147</v>
      </c>
      <c r="D36" s="77">
        <v>0.58792195404265957</v>
      </c>
      <c r="E36" s="77">
        <v>0.45634327486407328</v>
      </c>
      <c r="F36" s="77">
        <v>0.57363645059377644</v>
      </c>
      <c r="G36" s="77">
        <v>0.62122351731400716</v>
      </c>
      <c r="H36" s="78">
        <v>0.53373460881734436</v>
      </c>
      <c r="J36" s="94">
        <f>H36</f>
        <v>0.53373460881734436</v>
      </c>
    </row>
    <row r="37" spans="1:12" ht="33" x14ac:dyDescent="0.3">
      <c r="A37" s="66" t="s">
        <v>85</v>
      </c>
      <c r="B37" s="11" t="s">
        <v>24</v>
      </c>
      <c r="C37" s="77">
        <v>1.3254998053647091</v>
      </c>
      <c r="D37" s="77">
        <v>1.1841770118406005</v>
      </c>
      <c r="E37" s="77">
        <v>1.046708851292983</v>
      </c>
      <c r="F37" s="77">
        <v>1.7526455036841351</v>
      </c>
      <c r="G37" s="77">
        <v>1.4838496954522467</v>
      </c>
      <c r="H37" s="78">
        <v>1.3555692309667324</v>
      </c>
      <c r="J37" s="41">
        <f>H37</f>
        <v>1.3555692309667324</v>
      </c>
    </row>
    <row r="38" spans="1:12" ht="33" x14ac:dyDescent="0.3">
      <c r="A38" s="66" t="s">
        <v>86</v>
      </c>
      <c r="B38" s="11" t="s">
        <v>24</v>
      </c>
      <c r="C38" s="77">
        <v>2.2083576923452397</v>
      </c>
      <c r="D38" s="77">
        <v>1.8345371838181483</v>
      </c>
      <c r="E38" s="77">
        <v>1.6594820087038882</v>
      </c>
      <c r="F38" s="77">
        <v>2.3802119996904083</v>
      </c>
      <c r="G38" s="77">
        <v>2.1210683152764891</v>
      </c>
      <c r="H38" s="78">
        <v>2.0559701901830532</v>
      </c>
      <c r="J38" s="41">
        <f>H38</f>
        <v>2.0559701901830532</v>
      </c>
    </row>
    <row r="39" spans="1:12" x14ac:dyDescent="0.3">
      <c r="A39" s="10" t="s">
        <v>33</v>
      </c>
      <c r="B39" s="10" t="s">
        <v>22</v>
      </c>
      <c r="C39" s="6">
        <f>'Input Summary Statistics'!C13</f>
        <v>0</v>
      </c>
      <c r="D39" s="6">
        <f>'Input Summary Statistics'!D13</f>
        <v>0</v>
      </c>
      <c r="E39" s="6">
        <f>'Input Summary Statistics'!E13</f>
        <v>0</v>
      </c>
      <c r="F39" s="6">
        <f>'Input Summary Statistics'!F13</f>
        <v>0</v>
      </c>
      <c r="G39" s="6">
        <f>'Input Summary Statistics'!G13</f>
        <v>0</v>
      </c>
      <c r="H39" s="57">
        <f>SUM(C39:G39)</f>
        <v>0</v>
      </c>
      <c r="J39" s="64"/>
    </row>
    <row r="40" spans="1:12" x14ac:dyDescent="0.3">
      <c r="A40" s="10" t="s">
        <v>8</v>
      </c>
      <c r="B40" s="10" t="s">
        <v>23</v>
      </c>
      <c r="C40" s="6">
        <f>C39/3</f>
        <v>0</v>
      </c>
      <c r="D40" s="6">
        <f>D39/2</f>
        <v>0</v>
      </c>
      <c r="E40" s="6">
        <f>E39/2</f>
        <v>0</v>
      </c>
      <c r="F40" s="6">
        <f>F39/2</f>
        <v>0</v>
      </c>
      <c r="G40" s="6">
        <f>G39/2</f>
        <v>0</v>
      </c>
      <c r="H40" s="57" t="e">
        <f>H39/('Input Summary Statistics'!C4-'Input Summary Statistics'!C3)</f>
        <v>#DIV/0!</v>
      </c>
      <c r="J40" s="64"/>
    </row>
    <row r="41" spans="1:12" ht="33" x14ac:dyDescent="0.3">
      <c r="A41" s="11" t="s">
        <v>32</v>
      </c>
      <c r="B41" s="11" t="s">
        <v>9</v>
      </c>
      <c r="C41" s="6" t="e">
        <f>C40*(1000/'Input Summary Statistics'!$C$5)</f>
        <v>#DIV/0!</v>
      </c>
      <c r="D41" s="6" t="e">
        <f>D40*(1000/'Input Summary Statistics'!$C$5)</f>
        <v>#DIV/0!</v>
      </c>
      <c r="E41" s="6" t="e">
        <f>E40*(1000/'Input Summary Statistics'!$C$5)</f>
        <v>#DIV/0!</v>
      </c>
      <c r="F41" s="6" t="e">
        <f>F40*(1000/'Input Summary Statistics'!$C$5)</f>
        <v>#DIV/0!</v>
      </c>
      <c r="G41" s="6" t="e">
        <f>G40*(1000/'Input Summary Statistics'!$C$5)</f>
        <v>#DIV/0!</v>
      </c>
      <c r="H41" s="57" t="e">
        <f>H40*(1000/'Input Summary Statistics'!$C$5)</f>
        <v>#DIV/0!</v>
      </c>
      <c r="J41" s="64">
        <v>71.916966330047146</v>
      </c>
      <c r="K41" s="95">
        <v>58.958906541725561</v>
      </c>
      <c r="L41" s="96">
        <v>37.620678223745365</v>
      </c>
    </row>
    <row r="42" spans="1:12" x14ac:dyDescent="0.3">
      <c r="A42" s="69" t="s">
        <v>48</v>
      </c>
      <c r="B42" s="69" t="s">
        <v>93</v>
      </c>
      <c r="C42" s="70">
        <v>10</v>
      </c>
      <c r="D42" s="70">
        <v>10</v>
      </c>
      <c r="E42" s="70">
        <v>10</v>
      </c>
      <c r="F42" s="70">
        <v>10</v>
      </c>
      <c r="G42" s="70">
        <v>10</v>
      </c>
      <c r="H42" s="71">
        <v>10</v>
      </c>
      <c r="J42" s="64"/>
    </row>
    <row r="43" spans="1:12" ht="33" x14ac:dyDescent="0.3">
      <c r="A43" s="72" t="s">
        <v>10</v>
      </c>
      <c r="B43" s="72" t="s">
        <v>94</v>
      </c>
      <c r="C43" s="73" t="e">
        <f t="shared" ref="C43:H43" si="2">C42*C34/C40</f>
        <v>#DIV/0!</v>
      </c>
      <c r="D43" s="73" t="e">
        <f t="shared" si="2"/>
        <v>#DIV/0!</v>
      </c>
      <c r="E43" s="73" t="e">
        <f t="shared" si="2"/>
        <v>#DIV/0!</v>
      </c>
      <c r="F43" s="73" t="e">
        <f t="shared" si="2"/>
        <v>#DIV/0!</v>
      </c>
      <c r="G43" s="73" t="e">
        <f t="shared" si="2"/>
        <v>#DIV/0!</v>
      </c>
      <c r="H43" s="74" t="e">
        <f t="shared" si="2"/>
        <v>#DIV/0!</v>
      </c>
      <c r="I43" s="18"/>
      <c r="J43" s="64">
        <v>7.4215395344665494E-2</v>
      </c>
      <c r="K43" s="95">
        <v>0.22991763424367243</v>
      </c>
      <c r="L43" s="95">
        <v>0.54650003329428787</v>
      </c>
    </row>
    <row r="46" spans="1:12" ht="33" x14ac:dyDescent="0.3">
      <c r="A46" s="11" t="str">
        <f>B2 &amp; " Power Score"</f>
        <v>0 Power Score</v>
      </c>
      <c r="B46" s="11" t="s">
        <v>36</v>
      </c>
      <c r="C46" s="43" t="e">
        <f t="shared" ref="C46:H46" si="3">C41/C35</f>
        <v>#DIV/0!</v>
      </c>
      <c r="D46" s="43" t="e">
        <f t="shared" si="3"/>
        <v>#DIV/0!</v>
      </c>
      <c r="E46" s="43" t="e">
        <f t="shared" si="3"/>
        <v>#DIV/0!</v>
      </c>
      <c r="F46" s="43" t="e">
        <f t="shared" si="3"/>
        <v>#DIV/0!</v>
      </c>
      <c r="G46" s="43" t="e">
        <f t="shared" si="3"/>
        <v>#DIV/0!</v>
      </c>
      <c r="H46" s="58" t="e">
        <f t="shared" si="3"/>
        <v>#DIV/0!</v>
      </c>
    </row>
    <row r="47" spans="1:12" x14ac:dyDescent="0.3">
      <c r="A47" s="66" t="s">
        <v>90</v>
      </c>
      <c r="C47" s="98">
        <v>155.4565607125472</v>
      </c>
      <c r="D47" s="98">
        <v>96.072765979895664</v>
      </c>
      <c r="E47" s="98">
        <v>144.10965628617609</v>
      </c>
      <c r="F47" s="98">
        <v>147.25216255528991</v>
      </c>
      <c r="G47" s="98">
        <v>129.68768824199728</v>
      </c>
      <c r="H47" s="98">
        <v>134.742932427413</v>
      </c>
    </row>
    <row r="48" spans="1:12" x14ac:dyDescent="0.3">
      <c r="A48" s="66" t="s">
        <v>91</v>
      </c>
      <c r="B48" s="52"/>
      <c r="C48" s="98">
        <v>44.414646108135003</v>
      </c>
      <c r="D48" s="98">
        <v>38.88626675541375</v>
      </c>
      <c r="E48" s="98">
        <v>51.382945638086916</v>
      </c>
      <c r="F48" s="98">
        <v>40.169858914526223</v>
      </c>
      <c r="G48" s="98">
        <v>44.298185483550142</v>
      </c>
      <c r="H48" s="98">
        <v>43.493836533659483</v>
      </c>
    </row>
    <row r="49" spans="1:8" x14ac:dyDescent="0.3">
      <c r="A49" s="66" t="s">
        <v>92</v>
      </c>
      <c r="B49" s="52"/>
      <c r="C49" s="97">
        <v>17.110544062604557</v>
      </c>
      <c r="D49" s="97">
        <v>15.9617718184201</v>
      </c>
      <c r="E49" s="97">
        <v>20.209628837593787</v>
      </c>
      <c r="F49" s="97">
        <v>19.284355970952099</v>
      </c>
      <c r="G49" s="97">
        <v>19.572020694885843</v>
      </c>
      <c r="H49" s="97">
        <v>18.298260550361292</v>
      </c>
    </row>
    <row r="50" spans="1:8" x14ac:dyDescent="0.3">
      <c r="A50" s="14" t="s">
        <v>49</v>
      </c>
    </row>
    <row r="51" spans="1:8" x14ac:dyDescent="0.3">
      <c r="A51" s="27" t="s">
        <v>16</v>
      </c>
      <c r="B51" s="27" t="s">
        <v>17</v>
      </c>
    </row>
    <row r="52" spans="1:8" x14ac:dyDescent="0.3">
      <c r="A52" s="27">
        <f>C42</f>
        <v>10</v>
      </c>
      <c r="B52" s="26" t="e">
        <f>H43</f>
        <v>#DIV/0!</v>
      </c>
    </row>
    <row r="53" spans="1:8" x14ac:dyDescent="0.3">
      <c r="A53" s="24"/>
    </row>
  </sheetData>
  <sheetProtection algorithmName="SHA-512" hashValue="DwW5tdRSguntzIoI4vQrSQZs1yb5mPjlckmc5kRuu1Xe9qD+sZp9Gv+vNBqjSMfg9CindkAt2hA3CulZW+AEtw==" saltValue="tyP4g4bRL9Akye84xNKnpg==" spinCount="100000" sheet="1" objects="1" scenarios="1"/>
  <mergeCells count="1">
    <mergeCell ref="J23:L23"/>
  </mergeCells>
  <pageMargins left="0.7" right="0.7" top="0.75" bottom="0.75" header="0.3" footer="0.3"/>
  <pageSetup scale="59" orientation="landscape" r:id="rId1"/>
  <headerFooter>
    <oddHeader>&amp;L&amp;"-,Bold"&amp;12File: &amp;F&amp;C&amp;"-,Bold"&amp;12Worksheet: &amp;A&amp;R&amp;"-,Bold"&amp;12Date: &amp;D</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776AC193439149A1AF623F9E5B26D0" ma:contentTypeVersion="12" ma:contentTypeDescription="Create a new document." ma:contentTypeScope="" ma:versionID="f8e8f7ad2c31b14c50a060eedd9521c2">
  <xsd:schema xmlns:xsd="http://www.w3.org/2001/XMLSchema" xmlns:xs="http://www.w3.org/2001/XMLSchema" xmlns:p="http://schemas.microsoft.com/office/2006/metadata/properties" xmlns:ns1="http://schemas.microsoft.com/sharepoint/v3" xmlns:ns3="d2284a16-75aa-4bc7-961b-a6c19bb0902c" xmlns:ns4="633fb8e9-d6aa-4885-abd4-d543a35f4c36" targetNamespace="http://schemas.microsoft.com/office/2006/metadata/properties" ma:root="true" ma:fieldsID="6261c976ea48d9bb7c4c816e452ec391" ns1:_="" ns3:_="" ns4:_="">
    <xsd:import namespace="http://schemas.microsoft.com/sharepoint/v3"/>
    <xsd:import namespace="d2284a16-75aa-4bc7-961b-a6c19bb0902c"/>
    <xsd:import namespace="633fb8e9-d6aa-4885-abd4-d543a35f4c3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1:_ip_UnifiedCompliancePolicyProperties" minOccurs="0"/>
                <xsd:element ref="ns1:_ip_UnifiedCompliancePolicyUIAction" minOccurs="0"/>
                <xsd:element ref="ns4:MediaServiceAutoTags" minOccurs="0"/>
                <xsd:element ref="ns4:MediaServiceGenerationTime" minOccurs="0"/>
                <xsd:element ref="ns4:MediaServiceEventHashCode" minOccurs="0"/>
                <xsd:element ref="ns4:MediaServiceOCR"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284a16-75aa-4bc7-961b-a6c19bb0902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3fb8e9-d6aa-4885-abd4-d543a35f4c3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0FC098-57CE-4FE6-85A1-A457497098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2284a16-75aa-4bc7-961b-a6c19bb0902c"/>
    <ds:schemaRef ds:uri="633fb8e9-d6aa-4885-abd4-d543a35f4c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D6D1CE-1744-4EDB-A030-8B2FB23134AD}">
  <ds:schemaRefs>
    <ds:schemaRef ds:uri="http://schemas.microsoft.com/office/2006/documentManagement/types"/>
    <ds:schemaRef ds:uri="http://www.w3.org/XML/1998/namespace"/>
    <ds:schemaRef ds:uri="http://purl.org/dc/terms/"/>
    <ds:schemaRef ds:uri="http://schemas.microsoft.com/office/2006/metadata/properties"/>
    <ds:schemaRef ds:uri="http://schemas.microsoft.com/office/infopath/2007/PartnerControls"/>
    <ds:schemaRef ds:uri="http://purl.org/dc/dcmitype/"/>
    <ds:schemaRef ds:uri="http://schemas.openxmlformats.org/package/2006/metadata/core-properties"/>
    <ds:schemaRef ds:uri="633fb8e9-d6aa-4885-abd4-d543a35f4c36"/>
    <ds:schemaRef ds:uri="d2284a16-75aa-4bc7-961b-a6c19bb0902c"/>
    <ds:schemaRef ds:uri="http://schemas.microsoft.com/sharepoint/v3"/>
    <ds:schemaRef ds:uri="http://purl.org/dc/elements/1.1/"/>
  </ds:schemaRefs>
</ds:datastoreItem>
</file>

<file path=customXml/itemProps3.xml><?xml version="1.0" encoding="utf-8"?>
<ds:datastoreItem xmlns:ds="http://schemas.openxmlformats.org/officeDocument/2006/customXml" ds:itemID="{9BD47D8B-0187-4466-B08D-C3CCA525200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5</vt:i4>
      </vt:variant>
      <vt:variant>
        <vt:lpstr>Named Ranges</vt:lpstr>
      </vt:variant>
      <vt:variant>
        <vt:i4>1</vt:i4>
      </vt:variant>
    </vt:vector>
  </HeadingPairs>
  <TitlesOfParts>
    <vt:vector size="10" baseType="lpstr">
      <vt:lpstr>INSTRUCTIONS</vt:lpstr>
      <vt:lpstr>Input Summary Statistics</vt:lpstr>
      <vt:lpstr>Performance Indicators Report</vt:lpstr>
      <vt:lpstr>Detailed Statistics</vt:lpstr>
      <vt:lpstr>1 Trees Pie Chart</vt:lpstr>
      <vt:lpstr>2a Change Line Chart (abs)</vt:lpstr>
      <vt:lpstr>2b Change Line Chart (norm)</vt:lpstr>
      <vt:lpstr>3 Relative Change Scatter Plot</vt:lpstr>
      <vt:lpstr>4 Power Score</vt:lpstr>
      <vt:lpstr>'Performance Indicators Report'!Print_Area</vt:lpstr>
    </vt:vector>
  </TitlesOfParts>
  <Company>WDFW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Keith Folkerts</dc:creator>
  <cp:lastModifiedBy>Keith Folkerts</cp:lastModifiedBy>
  <cp:lastPrinted>2021-03-16T17:33:22Z</cp:lastPrinted>
  <dcterms:created xsi:type="dcterms:W3CDTF">2020-08-24T22:56:50Z</dcterms:created>
  <dcterms:modified xsi:type="dcterms:W3CDTF">2021-03-16T17:59:11Z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0x010100E7776AC193439149A1AF623F9E5B26D0</vt:lpwstr>
  </property>
  <property fmtid="{D5CDD505-2E9C-101B-9397-08002B2CF9AE}" pid="3" name="MSIP_Label_1520fa42-cf58-4c22-8b93-58cf1d3bd1cb_Enabled">
    <vt:lpwstr>true</vt:lpwstr>
  </property>
  <property fmtid="{D5CDD505-2E9C-101B-9397-08002B2CF9AE}" pid="4" name="MSIP_Label_1520fa42-cf58-4c22-8b93-58cf1d3bd1cb_SetDate">
    <vt:lpwstr>2021-02-25T18:16:07Z</vt:lpwstr>
  </property>
  <property fmtid="{D5CDD505-2E9C-101B-9397-08002B2CF9AE}" pid="5" name="MSIP_Label_1520fa42-cf58-4c22-8b93-58cf1d3bd1cb_Method">
    <vt:lpwstr>Privileged</vt:lpwstr>
  </property>
  <property fmtid="{D5CDD505-2E9C-101B-9397-08002B2CF9AE}" pid="6" name="MSIP_Label_1520fa42-cf58-4c22-8b93-58cf1d3bd1cb_Name">
    <vt:lpwstr>Public Information</vt:lpwstr>
  </property>
  <property fmtid="{D5CDD505-2E9C-101B-9397-08002B2CF9AE}" pid="7" name="MSIP_Label_1520fa42-cf58-4c22-8b93-58cf1d3bd1cb_SiteId">
    <vt:lpwstr>11d0e217-264e-400a-8ba0-57dcc127d72d</vt:lpwstr>
  </property>
  <property fmtid="{D5CDD505-2E9C-101B-9397-08002B2CF9AE}" pid="8" name="MSIP_Label_1520fa42-cf58-4c22-8b93-58cf1d3bd1cb_ActionId">
    <vt:lpwstr>721c1c68-d70e-4356-bd40-1f374e5621f0</vt:lpwstr>
  </property>
  <property fmtid="{D5CDD505-2E9C-101B-9397-08002B2CF9AE}" pid="9" name="MSIP_Label_1520fa42-cf58-4c22-8b93-58cf1d3bd1cb_ContentBits">
    <vt:lpwstr>0</vt:lpwstr>
  </property>
</Properties>
</file>